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tables/table1.xml" ContentType="application/vnd.openxmlformats-officedocument.spreadsheetml.table+xml"/>
  <Override PartName="/xl/pivotTables/pivotTable2.xml" ContentType="application/vnd.openxmlformats-officedocument.spreadsheetml.pivotTable+xml"/>
  <Override PartName="/xl/drawings/drawing2.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64011"/>
  <mc:AlternateContent xmlns:mc="http://schemas.openxmlformats.org/markup-compatibility/2006">
    <mc:Choice Requires="x15">
      <x15ac:absPath xmlns:x15ac="http://schemas.microsoft.com/office/spreadsheetml/2010/11/ac" url="C:\Users\dahy_\OneDrive\Documentos\TFIA\Instrumento\"/>
    </mc:Choice>
  </mc:AlternateContent>
  <bookViews>
    <workbookView xWindow="0" yWindow="0" windowWidth="20460" windowHeight="7500"/>
  </bookViews>
  <sheets>
    <sheet name="Matriz de valoración" sheetId="2" r:id="rId1"/>
    <sheet name="Lista" sheetId="1" r:id="rId2"/>
    <sheet name="matriz" sheetId="7" r:id="rId3"/>
    <sheet name="Tablero de indicadores" sheetId="5" r:id="rId4"/>
  </sheets>
  <definedNames>
    <definedName name="_xlnm._FilterDatabase" localSheetId="0" hidden="1">'Matriz de valoración'!$E$6:$E$109</definedName>
    <definedName name="SegmentaciónDeDatos_Componente">#N/A</definedName>
    <definedName name="SegmentaciónDeDatos_Subcomponentes">#N/A</definedName>
  </definedNames>
  <calcPr calcId="162913"/>
  <pivotCaches>
    <pivotCache cacheId="4" r:id="rId5"/>
  </pivotCaches>
  <extLst>
    <ext xmlns:x14="http://schemas.microsoft.com/office/spreadsheetml/2009/9/main" uri="{BBE1A952-AA13-448e-AADC-164F8A28A991}">
      <x14:slicerCaches>
        <x14:slicerCache r:id="rId6"/>
        <x14:slicerCache r:id="rId7"/>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 i="7" l="1"/>
  <c r="N9" i="1" l="1"/>
  <c r="N10" i="1"/>
  <c r="N11" i="1"/>
  <c r="N12" i="1"/>
  <c r="N13" i="1"/>
  <c r="N14" i="1"/>
  <c r="N15" i="1"/>
  <c r="N16" i="1"/>
  <c r="N8" i="1"/>
  <c r="N7" i="1"/>
  <c r="B10" i="7" l="1"/>
  <c r="B11" i="7" s="1"/>
  <c r="B8" i="7"/>
  <c r="B9" i="7" s="1"/>
  <c r="B3" i="7"/>
  <c r="P4" i="7"/>
  <c r="P5" i="7"/>
  <c r="P6" i="7"/>
  <c r="P7" i="7"/>
  <c r="P8" i="7"/>
  <c r="P9" i="7"/>
  <c r="P10" i="7"/>
  <c r="P11" i="7"/>
  <c r="P12" i="7"/>
  <c r="P3" i="7"/>
  <c r="H13" i="7"/>
  <c r="E81" i="1"/>
  <c r="C81" i="1"/>
  <c r="H88" i="1"/>
  <c r="H89" i="1"/>
  <c r="F2" i="1"/>
  <c r="P13" i="7" l="1"/>
  <c r="F41" i="1" l="1"/>
  <c r="F42" i="1"/>
  <c r="F43" i="1"/>
  <c r="F44" i="1"/>
  <c r="F45" i="1"/>
  <c r="F46" i="1"/>
  <c r="B60" i="2"/>
  <c r="B61" i="2"/>
  <c r="D41" i="1" s="1"/>
  <c r="G41" i="1" l="1"/>
  <c r="F69" i="1"/>
  <c r="F70" i="1"/>
  <c r="F71" i="1"/>
  <c r="F72" i="1"/>
  <c r="F73" i="1"/>
  <c r="F74" i="1"/>
  <c r="F75" i="1"/>
  <c r="F76" i="1"/>
  <c r="F77" i="1"/>
  <c r="F78" i="1"/>
  <c r="F79" i="1"/>
  <c r="F68" i="1"/>
  <c r="F57" i="1"/>
  <c r="F58" i="1"/>
  <c r="F59" i="1"/>
  <c r="F60" i="1"/>
  <c r="F61" i="1"/>
  <c r="F62" i="1"/>
  <c r="F63" i="1"/>
  <c r="F64" i="1"/>
  <c r="F65" i="1"/>
  <c r="F66" i="1"/>
  <c r="F67" i="1"/>
  <c r="F56" i="1"/>
  <c r="F48" i="1"/>
  <c r="F49" i="1"/>
  <c r="F50" i="1"/>
  <c r="F51" i="1"/>
  <c r="F52" i="1"/>
  <c r="F53" i="1"/>
  <c r="F54" i="1"/>
  <c r="F55" i="1"/>
  <c r="F47" i="1"/>
  <c r="F39" i="1"/>
  <c r="F40" i="1"/>
  <c r="F38" i="1"/>
  <c r="F36" i="1"/>
  <c r="F37" i="1"/>
  <c r="F35" i="1"/>
  <c r="F33" i="1"/>
  <c r="F34" i="1"/>
  <c r="F32" i="1"/>
  <c r="F27" i="1"/>
  <c r="F28" i="1"/>
  <c r="F29" i="1"/>
  <c r="F30" i="1"/>
  <c r="F31" i="1"/>
  <c r="F26" i="1"/>
  <c r="F18" i="1"/>
  <c r="F19" i="1"/>
  <c r="F20" i="1"/>
  <c r="F21" i="1"/>
  <c r="F22" i="1"/>
  <c r="F23" i="1"/>
  <c r="F24" i="1"/>
  <c r="F25" i="1"/>
  <c r="F17" i="1"/>
  <c r="F12" i="1"/>
  <c r="F13" i="1"/>
  <c r="F14" i="1"/>
  <c r="F15" i="1"/>
  <c r="F16" i="1"/>
  <c r="F11" i="1"/>
  <c r="F3" i="1"/>
  <c r="F4" i="1"/>
  <c r="F5" i="1"/>
  <c r="F6" i="1"/>
  <c r="F7" i="1"/>
  <c r="F8" i="1"/>
  <c r="F9" i="1"/>
  <c r="F10" i="1"/>
  <c r="K8" i="7" l="1"/>
  <c r="L6" i="7"/>
  <c r="J9" i="7"/>
  <c r="L9" i="7"/>
  <c r="K4" i="7"/>
  <c r="L5" i="7"/>
  <c r="J7" i="7"/>
  <c r="K9" i="7"/>
  <c r="L3" i="7"/>
  <c r="J5" i="7"/>
  <c r="K5" i="7"/>
  <c r="L7" i="7"/>
  <c r="J10" i="7"/>
  <c r="K10" i="7"/>
  <c r="K12" i="7"/>
  <c r="K7" i="7"/>
  <c r="J8" i="7"/>
  <c r="L8" i="7"/>
  <c r="L11" i="7"/>
  <c r="J12" i="7"/>
  <c r="K11" i="7"/>
  <c r="L4" i="7"/>
  <c r="K6" i="7"/>
  <c r="J3" i="7"/>
  <c r="L10" i="7"/>
  <c r="L12" i="7"/>
  <c r="K3" i="7"/>
  <c r="J6" i="7"/>
  <c r="J11" i="7"/>
  <c r="J4" i="7"/>
  <c r="B102" i="2"/>
  <c r="D75" i="1" s="1"/>
  <c r="G75" i="1" s="1"/>
  <c r="B103" i="2"/>
  <c r="D76" i="1" s="1"/>
  <c r="B104" i="2"/>
  <c r="D77" i="1" s="1"/>
  <c r="B105" i="2"/>
  <c r="D78" i="1" s="1"/>
  <c r="B106" i="2"/>
  <c r="D79" i="1" s="1"/>
  <c r="B96" i="2"/>
  <c r="D69" i="1" s="1"/>
  <c r="B97" i="2"/>
  <c r="D70" i="1" s="1"/>
  <c r="B98" i="2"/>
  <c r="D71" i="1" s="1"/>
  <c r="G71" i="1" s="1"/>
  <c r="B99" i="2"/>
  <c r="D72" i="1" s="1"/>
  <c r="G72" i="1" s="1"/>
  <c r="B100" i="2"/>
  <c r="D73" i="1" s="1"/>
  <c r="G73" i="1" s="1"/>
  <c r="B101" i="2"/>
  <c r="D74" i="1" s="1"/>
  <c r="G74" i="1" s="1"/>
  <c r="B95" i="2"/>
  <c r="D68" i="1" s="1"/>
  <c r="B82" i="2"/>
  <c r="D57" i="1" s="1"/>
  <c r="G57" i="1" s="1"/>
  <c r="B83" i="2"/>
  <c r="D58" i="1" s="1"/>
  <c r="B84" i="2"/>
  <c r="D59" i="1" s="1"/>
  <c r="B85" i="2"/>
  <c r="D60" i="1" s="1"/>
  <c r="B86" i="2"/>
  <c r="D61" i="1" s="1"/>
  <c r="B87" i="2"/>
  <c r="D62" i="1" s="1"/>
  <c r="G62" i="1" s="1"/>
  <c r="B88" i="2"/>
  <c r="D63" i="1" s="1"/>
  <c r="B89" i="2"/>
  <c r="D64" i="1" s="1"/>
  <c r="B90" i="2"/>
  <c r="D65" i="1" s="1"/>
  <c r="B91" i="2"/>
  <c r="D66" i="1" s="1"/>
  <c r="B92" i="2"/>
  <c r="D67" i="1" s="1"/>
  <c r="B81" i="2"/>
  <c r="D56" i="1" s="1"/>
  <c r="B70" i="2"/>
  <c r="D47" i="1" s="1"/>
  <c r="G47" i="1" s="1"/>
  <c r="B71" i="2"/>
  <c r="D48" i="1" s="1"/>
  <c r="B72" i="2"/>
  <c r="D49" i="1" s="1"/>
  <c r="B73" i="2"/>
  <c r="D50" i="1" s="1"/>
  <c r="B74" i="2"/>
  <c r="D51" i="1" s="1"/>
  <c r="B75" i="2"/>
  <c r="D52" i="1" s="1"/>
  <c r="B76" i="2"/>
  <c r="D53" i="1" s="1"/>
  <c r="B77" i="2"/>
  <c r="D54" i="1" s="1"/>
  <c r="B78" i="2"/>
  <c r="D55" i="1" s="1"/>
  <c r="B59" i="2"/>
  <c r="D39" i="1" s="1"/>
  <c r="D40" i="1"/>
  <c r="B62" i="2"/>
  <c r="D42" i="1" s="1"/>
  <c r="B63" i="2"/>
  <c r="D43" i="1" s="1"/>
  <c r="G43" i="1" s="1"/>
  <c r="B64" i="2"/>
  <c r="D44" i="1" s="1"/>
  <c r="G44" i="1" s="1"/>
  <c r="B65" i="2"/>
  <c r="D45" i="1" s="1"/>
  <c r="G45" i="1" s="1"/>
  <c r="B66" i="2"/>
  <c r="D46" i="1" s="1"/>
  <c r="G46" i="1" s="1"/>
  <c r="B58" i="2"/>
  <c r="D38" i="1" s="1"/>
  <c r="G38" i="1" s="1"/>
  <c r="B53" i="2"/>
  <c r="D35" i="1" s="1"/>
  <c r="B54" i="2"/>
  <c r="D36" i="1" s="1"/>
  <c r="B55" i="2"/>
  <c r="D37" i="1" s="1"/>
  <c r="B48" i="2"/>
  <c r="D33" i="1" s="1"/>
  <c r="G33" i="1" s="1"/>
  <c r="B49" i="2"/>
  <c r="D34" i="1" s="1"/>
  <c r="B47" i="2"/>
  <c r="D32" i="1" s="1"/>
  <c r="B40" i="2"/>
  <c r="D27" i="1" s="1"/>
  <c r="B41" i="2"/>
  <c r="D28" i="1" s="1"/>
  <c r="B42" i="2"/>
  <c r="D29" i="1" s="1"/>
  <c r="B43" i="2"/>
  <c r="D30" i="1" s="1"/>
  <c r="B44" i="2"/>
  <c r="D31" i="1" s="1"/>
  <c r="B39" i="2"/>
  <c r="D26" i="1" s="1"/>
  <c r="B29" i="2"/>
  <c r="D18" i="1" s="1"/>
  <c r="B30" i="2"/>
  <c r="D19" i="1" s="1"/>
  <c r="B31" i="2"/>
  <c r="D20" i="1" s="1"/>
  <c r="B32" i="2"/>
  <c r="D21" i="1" s="1"/>
  <c r="B33" i="2"/>
  <c r="D22" i="1" s="1"/>
  <c r="B34" i="2"/>
  <c r="D23" i="1" s="1"/>
  <c r="B35" i="2"/>
  <c r="D24" i="1" s="1"/>
  <c r="B36" i="2"/>
  <c r="D25" i="1" s="1"/>
  <c r="B28" i="2"/>
  <c r="D17" i="1" s="1"/>
  <c r="B21" i="2"/>
  <c r="D12" i="1" s="1"/>
  <c r="B22" i="2"/>
  <c r="D13" i="1" s="1"/>
  <c r="B23" i="2"/>
  <c r="D14" i="1" s="1"/>
  <c r="B24" i="2"/>
  <c r="D15" i="1" s="1"/>
  <c r="B25" i="2"/>
  <c r="D16" i="1" s="1"/>
  <c r="B20" i="2"/>
  <c r="D11" i="1" s="1"/>
  <c r="B10" i="2"/>
  <c r="D3" i="1" s="1"/>
  <c r="B11" i="2"/>
  <c r="D4" i="1" s="1"/>
  <c r="B12" i="2"/>
  <c r="D5" i="1" s="1"/>
  <c r="B13" i="2"/>
  <c r="D6" i="1" s="1"/>
  <c r="B14" i="2"/>
  <c r="D7" i="1" s="1"/>
  <c r="B15" i="2"/>
  <c r="D8" i="1" s="1"/>
  <c r="B16" i="2"/>
  <c r="D9" i="1" s="1"/>
  <c r="B17" i="2"/>
  <c r="D10" i="1" s="1"/>
  <c r="B9" i="2"/>
  <c r="C3" i="7" l="1"/>
  <c r="G60" i="1"/>
  <c r="G4" i="1"/>
  <c r="G70" i="1"/>
  <c r="G11" i="1"/>
  <c r="G6" i="1"/>
  <c r="G3" i="1"/>
  <c r="G32" i="1"/>
  <c r="G78" i="1"/>
  <c r="G65" i="1"/>
  <c r="G12" i="1"/>
  <c r="G79" i="1"/>
  <c r="G28" i="1"/>
  <c r="G69" i="1"/>
  <c r="G24" i="1"/>
  <c r="G58" i="1"/>
  <c r="G13" i="1"/>
  <c r="G52" i="1"/>
  <c r="G76" i="1"/>
  <c r="G77" i="1"/>
  <c r="G22" i="1"/>
  <c r="G61" i="1"/>
  <c r="G15" i="1"/>
  <c r="G21" i="1"/>
  <c r="G7" i="1"/>
  <c r="G55" i="1"/>
  <c r="G30" i="1"/>
  <c r="G29" i="1"/>
  <c r="G49" i="1"/>
  <c r="G37" i="1"/>
  <c r="G50" i="1"/>
  <c r="G8" i="1"/>
  <c r="G34" i="1"/>
  <c r="G53" i="1"/>
  <c r="G39" i="1"/>
  <c r="G16" i="1"/>
  <c r="G40" i="1"/>
  <c r="G68" i="1"/>
  <c r="G66" i="1"/>
  <c r="G36" i="1"/>
  <c r="C10" i="7"/>
  <c r="G14" i="1"/>
  <c r="C8" i="7"/>
  <c r="G26" i="1"/>
  <c r="G31" i="1"/>
  <c r="G18" i="1"/>
  <c r="G9" i="1"/>
  <c r="G19" i="1"/>
  <c r="G59" i="1"/>
  <c r="G27" i="1"/>
  <c r="G64" i="1"/>
  <c r="G23" i="1"/>
  <c r="G56" i="1"/>
  <c r="G48" i="1"/>
  <c r="G63" i="1"/>
  <c r="G42" i="1"/>
  <c r="G25" i="1"/>
  <c r="G10" i="1"/>
  <c r="G17" i="1"/>
  <c r="G54" i="1"/>
  <c r="G5" i="1"/>
  <c r="G35" i="1"/>
  <c r="G20" i="1"/>
  <c r="G51" i="1"/>
  <c r="G67" i="1"/>
  <c r="K13" i="7"/>
  <c r="L13" i="7"/>
  <c r="J13" i="7"/>
  <c r="D2" i="1"/>
  <c r="H139" i="1"/>
  <c r="Q7" i="7" l="1"/>
  <c r="R7" i="7" s="1"/>
  <c r="M13" i="7"/>
  <c r="M15" i="7" s="1"/>
  <c r="T17" i="1" s="1"/>
  <c r="E10" i="7"/>
  <c r="M6" i="5" s="1"/>
  <c r="E8" i="7"/>
  <c r="H6" i="5" s="1"/>
  <c r="E3" i="7"/>
  <c r="C6" i="5" s="1"/>
  <c r="Q4" i="7"/>
  <c r="Q9" i="7"/>
  <c r="C11" i="7"/>
  <c r="D11" i="7" s="1"/>
  <c r="E11" i="7" s="1"/>
  <c r="Q6" i="7"/>
  <c r="Q5" i="7"/>
  <c r="Q12" i="7"/>
  <c r="Q10" i="7"/>
  <c r="C9" i="7"/>
  <c r="D9" i="7" s="1"/>
  <c r="E9" i="7" s="1"/>
  <c r="Q8" i="7"/>
  <c r="F139" i="1"/>
  <c r="G2" i="1"/>
  <c r="Q11" i="7"/>
  <c r="M16" i="7" l="1"/>
  <c r="Q6" i="5" s="1"/>
  <c r="M11" i="1"/>
  <c r="O11" i="1" s="1"/>
  <c r="R12" i="7"/>
  <c r="M16" i="1"/>
  <c r="O16" i="1" s="1"/>
  <c r="R9" i="7"/>
  <c r="M13" i="1"/>
  <c r="O13" i="1" s="1"/>
  <c r="R8" i="7"/>
  <c r="M12" i="1"/>
  <c r="O12" i="1" s="1"/>
  <c r="R5" i="7"/>
  <c r="M9" i="1"/>
  <c r="O9" i="1" s="1"/>
  <c r="R4" i="7"/>
  <c r="M8" i="1"/>
  <c r="O8" i="1" s="1"/>
  <c r="R11" i="7"/>
  <c r="M15" i="1"/>
  <c r="O15" i="1" s="1"/>
  <c r="R6" i="7"/>
  <c r="M10" i="1"/>
  <c r="O10" i="1" s="1"/>
  <c r="C4" i="7"/>
  <c r="D4" i="7" s="1"/>
  <c r="E4" i="7" s="1"/>
  <c r="R10" i="7"/>
  <c r="M14" i="1"/>
  <c r="O14" i="1" s="1"/>
  <c r="Q3" i="7"/>
  <c r="R3" i="7" l="1"/>
  <c r="M7" i="1"/>
  <c r="O7" i="1" s="1"/>
  <c r="Q13" i="7"/>
  <c r="R13" i="7" s="1"/>
  <c r="S18" i="1" l="1"/>
  <c r="S22" i="1" s="1"/>
  <c r="T22" i="1" l="1"/>
</calcChain>
</file>

<file path=xl/sharedStrings.xml><?xml version="1.0" encoding="utf-8"?>
<sst xmlns="http://schemas.openxmlformats.org/spreadsheetml/2006/main" count="554" uniqueCount="198">
  <si>
    <t>Recursos técnicos</t>
  </si>
  <si>
    <t>Recursos tecnológicos</t>
  </si>
  <si>
    <t>Recurso Humano</t>
  </si>
  <si>
    <t>Estrategia/Planificación</t>
  </si>
  <si>
    <t xml:space="preserve">Identificación y control de recursos
</t>
  </si>
  <si>
    <t>Gestión de la información</t>
  </si>
  <si>
    <t>Seguimiento</t>
  </si>
  <si>
    <t>Normativa</t>
  </si>
  <si>
    <t>Disponibilidad de recurso humano</t>
  </si>
  <si>
    <t>Capacitación</t>
  </si>
  <si>
    <t>Infraestructura tecnológica</t>
  </si>
  <si>
    <t>Página web</t>
  </si>
  <si>
    <t>Redes sociales y aplicaciones</t>
  </si>
  <si>
    <t>Cuestionario de valoración de la capacidad operativa para implementar el Gobierno Abierto</t>
  </si>
  <si>
    <t>#</t>
  </si>
  <si>
    <t>Preguntas</t>
  </si>
  <si>
    <t xml:space="preserve">Respuesta </t>
  </si>
  <si>
    <t>Evidencia</t>
  </si>
  <si>
    <t>Detalle de evidencia</t>
  </si>
  <si>
    <t>Justificación de respuesta/Observaciones</t>
  </si>
  <si>
    <t>Si</t>
  </si>
  <si>
    <t>No</t>
  </si>
  <si>
    <t>Parcialmente</t>
  </si>
  <si>
    <t>ID pregunta</t>
  </si>
  <si>
    <t>Respuesta</t>
  </si>
  <si>
    <t>Calificación</t>
  </si>
  <si>
    <t>1. Recursos técnicos</t>
  </si>
  <si>
    <t>1.1 Estrategia/Planificación</t>
  </si>
  <si>
    <t>1.2 Identificación y control de recursos</t>
  </si>
  <si>
    <t>1.3 Gestión de la información</t>
  </si>
  <si>
    <t xml:space="preserve">1.4 Seguimiento
</t>
  </si>
  <si>
    <t>1.5 Normativa</t>
  </si>
  <si>
    <t>2. Recurso humano</t>
  </si>
  <si>
    <t>2.2 Capacitación</t>
  </si>
  <si>
    <t>3. Recursos tecnológicos</t>
  </si>
  <si>
    <t>3.2 Página web</t>
  </si>
  <si>
    <t>3.3 Redes sociales y aplicaciones</t>
  </si>
  <si>
    <t xml:space="preserve">a.1 </t>
  </si>
  <si>
    <t xml:space="preserve">a.2 </t>
  </si>
  <si>
    <t xml:space="preserve">a.3 </t>
  </si>
  <si>
    <t xml:space="preserve">b.1 </t>
  </si>
  <si>
    <t xml:space="preserve">b.2 </t>
  </si>
  <si>
    <t xml:space="preserve">b.3 </t>
  </si>
  <si>
    <t xml:space="preserve">c.1 </t>
  </si>
  <si>
    <t xml:space="preserve">c.2 </t>
  </si>
  <si>
    <t xml:space="preserve">c.3 </t>
  </si>
  <si>
    <t>a.2</t>
  </si>
  <si>
    <t>b.1</t>
  </si>
  <si>
    <t>a.1</t>
  </si>
  <si>
    <t>b.2</t>
  </si>
  <si>
    <t xml:space="preserve">2.1 </t>
  </si>
  <si>
    <t>d.1</t>
  </si>
  <si>
    <t xml:space="preserve">d.2 </t>
  </si>
  <si>
    <t xml:space="preserve">d.3 </t>
  </si>
  <si>
    <t xml:space="preserve">3.1 </t>
  </si>
  <si>
    <t>c.1</t>
  </si>
  <si>
    <t>b.3</t>
  </si>
  <si>
    <t xml:space="preserve">d.1 </t>
  </si>
  <si>
    <t>d.2</t>
  </si>
  <si>
    <t>d.3</t>
  </si>
  <si>
    <t>Se ha definido un equipo responsable o comisión permanente para liderar las estrategias de GA</t>
  </si>
  <si>
    <t>La Comisión o equipo responsable de GA cuenta con roles claros y tareas asignadas para desarrollar sus funciones, y efectúa reuniones de seguimiento periódicas.</t>
  </si>
  <si>
    <t xml:space="preserve">Se ha definido una estructura responsable operativamente de ejecutar los acuerdos que determina la comisión de GA. </t>
  </si>
  <si>
    <t>1.1</t>
  </si>
  <si>
    <t>1.</t>
  </si>
  <si>
    <t>Ha desarrollado una matriz de indicadores de GA, centrados en el cumplimiento del alcance, costo, tiempo y recurso por etapas de las estrategias en esta materia.</t>
  </si>
  <si>
    <t>Se da un acercamiento de la Alta Dirección y el Concejo Municipal con el equipo responsable que lidera las estrategias de GA.</t>
  </si>
  <si>
    <t>Existe un compromiso de la Alta Dirección y del Concejo Municipal en temas del GA.</t>
  </si>
  <si>
    <t>Existe continuidad en las diversas administraciones, para la implementación de los planes de GA.</t>
  </si>
  <si>
    <t>Identificación y control de recursos</t>
  </si>
  <si>
    <t xml:space="preserve">1.2 </t>
  </si>
  <si>
    <t>Se han identificado los recursos financieros que se requieren para implementar las iniciativas del GA.</t>
  </si>
  <si>
    <t>Se incluye en la planificación del presupuesto ordinario, asignaciones relacionadas con el cumplimiento de los planes de GA, así como un detalle de cómo se van a ejecutar dichos recursos.</t>
  </si>
  <si>
    <t>c.3</t>
  </si>
  <si>
    <t>Se planifican los diversos controles presupuestarios que se van a llevar a cabo.</t>
  </si>
  <si>
    <t xml:space="preserve">1.3 </t>
  </si>
  <si>
    <t>Se han elaborado bases de datos más dedicadas, más organizadas y segregadas por temas específicos, niveles de consulta internos y externos, lo cual facilita su localización y disminuye su vulnerabilidad a ataques informáticos.</t>
  </si>
  <si>
    <t>La municipalidad dispone de bases de datos organizadas, segregadas, con toda la información institucional e interconectadas entre sí y relacionadas por un único sistema de información.</t>
  </si>
  <si>
    <t xml:space="preserve">Se efectúan respaldos de las bases de datos tanto en la nube como en la intranet institucional. </t>
  </si>
  <si>
    <t xml:space="preserve">Se efectúan respaldos de las bases de datos como mínimo una vez en donde tanto las bases de datos de la intranet como las existentes en la nube se encuentran sincronizadas. </t>
  </si>
  <si>
    <t xml:space="preserve">Se cuenta con el apoyo de un profesional en informática con conocimientos en bases de datos y administración de bases de datos, para encargarse de realizar la labor. </t>
  </si>
  <si>
    <t>Para la administración y gestión de las bases de datos se cuenta con un equipo de informática especializado en bases de datos: administradores y especialistas en herramientas en la nube.</t>
  </si>
  <si>
    <t xml:space="preserve">Se dispone de un equipo informático más dedicado para la gestión de las bases de datos, con administradores de redes, expertos en bases de datos, entre otros y ha elaborado una política para administrar y utilizar las bases de datos institucional, aprobada por la Administración Superior, en la cual se específica que se incluye, que no, prioridades en las actualizaciones, entre otros aspectos. </t>
  </si>
  <si>
    <t xml:space="preserve">Seguimiento
</t>
  </si>
  <si>
    <t xml:space="preserve">1.4 </t>
  </si>
  <si>
    <t xml:space="preserve">1.5 </t>
  </si>
  <si>
    <t xml:space="preserve">La municipalidad aplica la normativa existente en materia de GA y verifica constantemente las regulaciones existentes en materia de GA.
</t>
  </si>
  <si>
    <t>Recurso humano</t>
  </si>
  <si>
    <t xml:space="preserve">2. </t>
  </si>
  <si>
    <t xml:space="preserve"> El gobierno abierto trabaja con las personas funcionarias disponibles (no especializadas) en la institución para ejecutar las iniciativas de GA.</t>
  </si>
  <si>
    <t>El municipio desarrolla y ejecuta actividades de GA con personas funcionarias capacitadas en esta materia.</t>
  </si>
  <si>
    <t>Dispone de personal técnicamente calificado para llevar a cabo los procesos de GA: periodista o comunicador, bibliotecólogo, archivista ingenieros informáticos, administrador de bases de datos, expertos e seguridad informática, técnicos desarrolladores, intérpretes de lesco etc.</t>
  </si>
  <si>
    <t xml:space="preserve">2.2 </t>
  </si>
  <si>
    <t>a.3</t>
  </si>
  <si>
    <t xml:space="preserve"> Mantienen un registro de la lista de asistencia de las personas funcionarias a las capacitaciones en materia de GA.</t>
  </si>
  <si>
    <t xml:space="preserve"> Tienen recopilada información acerca de: cantidad de personas funcionarias capacitadas, nombres, capacitación recibida, instructor.</t>
  </si>
  <si>
    <t>c.2</t>
  </si>
  <si>
    <t xml:space="preserve"> Mantiene una base de datos con información acerca de las capacitaciones impartidas en materia de GA la cual se utiliza para la toma de decisiones.</t>
  </si>
  <si>
    <t xml:space="preserve"> Se envían cápsulas informativas a las personas funcionarias con información acerca de GA.</t>
  </si>
  <si>
    <t xml:space="preserve"> Se brinda información actualizada acerca de la temática e iniciativas de GA en diferentes canales: correo electrónico, circulares, publicaciones en la intranet, etc.</t>
  </si>
  <si>
    <t xml:space="preserve"> Se dispone de un sitio especializado en la intranet que recopila toda la información en materia de GA para que sea consultada por las personas funcionarias.</t>
  </si>
  <si>
    <t xml:space="preserve">3. </t>
  </si>
  <si>
    <t>Cuenta con un equipo básico para respaldar la información institucional y para dar soporte a niveles de consulta bajos.</t>
  </si>
  <si>
    <t>Se aloja la información institucional en servidores remotos o externos, y para dar soporte a niveles de consulta intermedios.</t>
  </si>
  <si>
    <t xml:space="preserve"> Dispone de servidores propios y servidores remotos de alta potencia, para alojar y respaldar toda la información institucional y para dar soporte a niveles de consulta elevados.</t>
  </si>
  <si>
    <t xml:space="preserve"> Ha diseñado un plan director de seguridad (PDS) el cual contiene: políticas de capacitación, políticas de control y acceso, y políticas de detección y contingencia.</t>
  </si>
  <si>
    <t xml:space="preserve"> Se ha realizado una auditoría interna o externa, para detectar vulnerabilidades y la superficie de ataque, lo cual ha permitido fortalecer el PDS.</t>
  </si>
  <si>
    <t xml:space="preserve"> Dispone de un PDS más robusto y de personas funcionarias altamente capacitadas para prevenir y atender cualquier ataque cibernético. Asimismo, en el Departamento de TI existen personas funcionarias con conocimiento de informática forense.</t>
  </si>
  <si>
    <t xml:space="preserve"> Se ha designado a una persona funcionaria para que revise y de mantenimiento a la plataforma tecnológica utilizada.</t>
  </si>
  <si>
    <t xml:space="preserve"> Cuenta con un departamento o unidad que brinda soporte a los sistemas operativos, hardware, entre otros.
</t>
  </si>
  <si>
    <t>Se cuenta con un plan de mantenimiento y actualización del hardware utilizado.</t>
  </si>
  <si>
    <t xml:space="preserve">3.2 </t>
  </si>
  <si>
    <t>En lo referente a accesibilidad, se incorporan métodos alternativos de asistencia: Whatsaap, teléfonos de contacto, nombre de las personas funcionarias encargadas de cada sección, intérpretes de lesco, etc. De igual manera, la página incorpora una tercera capa de accesibilidad donde se utilizan colores que facilitan la visualización y legibilidad de todos los aspectos y no se usan elementos intermitentes, considerando a las personas usuarias con necesidades especiales como las, personas epilépticas.</t>
  </si>
  <si>
    <t>Personas funcionarias designadas en la municipalidad están recibiendo capacitación en el software (back end) para controlar la parte frontal (front end) en la que interactúan los usuarios.</t>
  </si>
  <si>
    <t xml:space="preserve">3.3 </t>
  </si>
  <si>
    <t>Se ha designado a una persona funcionaria encargada del manejo de las redes sociales.</t>
  </si>
  <si>
    <t>Dispone de una aplicación móvil gratuita para consulta de las personas usuarias acerca de los servicios y trámites que brinda el municipio.</t>
  </si>
  <si>
    <t>En la aplicación móvil las personas usuarias pueden realizar algunos trámites sin restricción horaria mediante los formularios que se han incorporado.</t>
  </si>
  <si>
    <t>En materia de accesibilidad, se cuelgan las principales imágenes con su respectiva etiqueta descriptiva para que puedan ser leías por los lectores de pantalla.</t>
  </si>
  <si>
    <t>Max</t>
  </si>
  <si>
    <t>Porcentaje</t>
  </si>
  <si>
    <t>Meta</t>
  </si>
  <si>
    <t>2.1 Disponibilidad de recurso humano</t>
  </si>
  <si>
    <t>3.1 Infraestructura tecnológica</t>
  </si>
  <si>
    <t>Tablero de indicadores-Capacidad operativa para implementar el GA</t>
  </si>
  <si>
    <t>Componente</t>
  </si>
  <si>
    <t>Subcomponentes</t>
  </si>
  <si>
    <t>Etiquetas de fila</t>
  </si>
  <si>
    <t>Total general</t>
  </si>
  <si>
    <t>Suma de Porcentaje</t>
  </si>
  <si>
    <t>(Todas)</t>
  </si>
  <si>
    <t>Escala</t>
  </si>
  <si>
    <t>Grados</t>
  </si>
  <si>
    <t>Inicial</t>
  </si>
  <si>
    <t>Final</t>
  </si>
  <si>
    <t>x</t>
  </si>
  <si>
    <t>y</t>
  </si>
  <si>
    <t>Nota general CO</t>
  </si>
  <si>
    <t>Se ha establecido un plan de acción (hoja de ruta) para el corto, mediano y largo plazo, así como compromisos en materia de GA</t>
  </si>
  <si>
    <t xml:space="preserve">Ha definido criterios de calidad o características que deben cumplir los planes en materia de GA y una matriz de riesgos. </t>
  </si>
  <si>
    <t>La Municipalidad ejecuta los recursos asignados para implementar los planes de GA.</t>
  </si>
  <si>
    <t xml:space="preserve">Se efectúan evaluaciones semestrales y anuales de la ejecución del gasto para determinar si los recursos en materia de GA se están ejecutando de acuerdo a lo proyectado y a los recursos disponibles. </t>
  </si>
  <si>
    <t>La municipalidad desarrolla informes de rendición de cuentas de los recursos invertidos en materia de GA.</t>
  </si>
  <si>
    <t>Se han desarrollado bases de datos con la información más relevante del municipio.</t>
  </si>
  <si>
    <t>La persona funcionaria encargada realiza un respaldo de las bases de datos en la intranet o servidores institucionales.</t>
  </si>
  <si>
    <t xml:space="preserve">Desarrolla un plan de seguimiento y la metodología de control a emplear para monitorear el cumplimiento de los planes de GA. </t>
  </si>
  <si>
    <t>Se efectúa una comparación de resultados obtenidos en el seguimiento con los indicadores y metas de GA para poder determinar los avances y las desviaciones, las cuales se registran y documentan.</t>
  </si>
  <si>
    <t xml:space="preserve">Se implementan planes de acción para corregir las desviaciones detectadas. </t>
  </si>
  <si>
    <t>Efectúa un diagnóstico inicial de los avances que ha implementado el municipio en materia de GA, como base para la medición.</t>
  </si>
  <si>
    <t xml:space="preserve">Realiza investigaciones acerca de las mejores prácticas en GA implementadas por otras instituciones públicas del país con el objetivo de llevarlas a cabo en el municipio. </t>
  </si>
  <si>
    <t xml:space="preserve">Se generan informes de avance periódicos acerca del cumplimiento del plan de acción de GA dentro de los plazos que se han establecido. </t>
  </si>
  <si>
    <t>La Municipalidad ha firmado la Carta de entendimiento con la iniciativa de Gobierno Abierto.</t>
  </si>
  <si>
    <t>La Municipalidad ha desarrollado y aplicado lineamientos, políticas, directrices y compromisos institucionales en materia de GA.</t>
  </si>
  <si>
    <t>La Municipalidad ha efectuado capacitaciones en temas básicos de GA con el objetivo de sensibilizar a las personas funcionarias en estos temas.</t>
  </si>
  <si>
    <t>Se ha desarrollado y ejecutado un plan de capacitación permanente, asociado al cumplimiento de una serie de objetivos, y enfocado en temáticas de gobierno abierto, para que los colaboradores adquieran los conocimientos y capacidades que necesitan en GA.</t>
  </si>
  <si>
    <t xml:space="preserve">El Municipio cuenta con un sitio web el cual se utiliza para brindar información a la ciudadanía, por ejemplo: servicios que brinda la municipalidad, horarios, entre otros. </t>
  </si>
  <si>
    <t>En el sitio web se han diseñado e incorporado formularios mediante los cuales las personas usuarias pueden efectuar diversos trámites municipales sin restricción horaria.</t>
  </si>
  <si>
    <t>El sitio web de la municipalidad incorpora diversas herramientas interactivas para publicar información en tiempo real, tablas dinámicas, bases de datos de consulta y un apartado para compartir la información en diferentes formatos y por diversos medios (correo, redes sociales, etc).</t>
  </si>
  <si>
    <t>En materia de accesibilidad se ha incorporado en el sitio web una herramienta que permite modificar los parámetros visuales para que sea accesible a las personas usuarias con baja visión, además se cuelgan las principales imágenes con su respectiva etiqueta descriptiva para que puedan ser leías por los lectores de pantalla.</t>
  </si>
  <si>
    <t xml:space="preserve">En cuanto a la accesibilidad, se han generado etiquetas que describen todos los formularios y las imágenes que se publican en el sitio web los cuales son accesibles para lectores de pantalla, magnificadores, para teléfonos celulares y para dispositivos con diferentes tipos de pantalla. Asimismo, se usan diferentes niveles de títulos para resaltar la jerarquía de la información. </t>
  </si>
  <si>
    <t>En cuanto a las publicaciones, se ha designado a una persona funcionaria la cual se encarga de publicar y actualizar la información en el sitio web.</t>
  </si>
  <si>
    <t>Se ha designado un equipo experto en comunicación capacitado el cual se encarga de publicar información en el sitio web.</t>
  </si>
  <si>
    <t>Se ha definido una estructura y un proceso interno el cual establece parámetros para efectuar las publicaciones en el sitio web, mediante los cuales los expertos pueden verificar aspectos como: diseños, formatos, lenguaje, entre otros.</t>
  </si>
  <si>
    <t>La atención de incidencias y modificaciones en el sitio web son realizados por un proveedor de servicios. Se identifican a las personas funcionarias que se van a encargar de atender dichas incidencias para recibir capacitación.</t>
  </si>
  <si>
    <t>Dispone de un equipo de expertos que se encarga de que el sitio web esté funcionando correctamente y atiende las incidencias con prontitud, además poseen el código fuente para incorporar cambios en la misma.</t>
  </si>
  <si>
    <t>Uso de redes sociales como boletín informativo básico de servicios y trámites que se brindan en la municipalidad.</t>
  </si>
  <si>
    <t>Se han incorporado enlaces en las redes sociales, los cuales dirigen a las personas al sitio web para efectuar diversos trámites municipales.</t>
  </si>
  <si>
    <t>Se han incorporado enlaces en las redes sociales, los cuales dirigen a las personas al sitio web para hacer uso de herramientas interactivas de consulta pública y para publicar sesiones interactivas en vivo.</t>
  </si>
  <si>
    <t xml:space="preserve">Los trámites municipales pueden ser efectuados en la aplicación móvil y en la misma se disponen de herramientas interactivas en las cuales se publica y consulta información en tiempo real. </t>
  </si>
  <si>
    <t>En cuanto a la accesibilidad, se han generado etiquetas que describen todas las publicaciones en redes sociales y formularios de la app, los cuales son accesibles para lectores de pantalla, magnificadores, para teléfonos celulares y para dispositivos con diferentes tipos de pantalla. Asimismo, se usan diferentes niveles de títulos para resaltar la jerarquía de la información.</t>
  </si>
  <si>
    <t>En lo referente a accesibilidad, se incorporan métodos alternativos de asistencia: Whatsaap, teléfonos de contacto, nombre de las personas funcionarias encargadas de cada sección, intérpretes de lesco, etc. De igual manera, las redes sociales y a app incorporan una tercera capa de accesibilidad donde se utilizan colores que facilitan la visualización y legibilidad de todos los aspectos y no se usan elementos intermitentes, considerando a las personas usuarias con necesidades especiales como las, personas epilépticas.</t>
  </si>
  <si>
    <t>La municipalidad ha designado un equipo de personas las cuales se encargan de manejar y actualizar las redes sociales.</t>
  </si>
  <si>
    <t>El Municipio cuenta con un experto profesional responsable o “community manager”, el cual se encarga de administrar y gestionar toda la comunidad en línea de la institución e interactuar con las personas usuarias.</t>
  </si>
  <si>
    <t>Se cuenta con personal experto en GA y se analizan en conjunto con las personas funcionarias, aquellas competencias o conocimientos, así como necesidades de formación, en los que existen oportunidades de mejora para reforzar su formación en GA.</t>
  </si>
  <si>
    <t>Promedio de Porcentaje</t>
  </si>
  <si>
    <t>Intermedio</t>
  </si>
  <si>
    <t>Avanzado</t>
  </si>
  <si>
    <t>Base</t>
  </si>
  <si>
    <t>Suma nivel inicial</t>
  </si>
  <si>
    <t>Suma nivel intermedio</t>
  </si>
  <si>
    <t>Subcomponente</t>
  </si>
  <si>
    <t>Grado de madurez</t>
  </si>
  <si>
    <t>N° de Preguntas</t>
  </si>
  <si>
    <t>Grado Madurez</t>
  </si>
  <si>
    <t>TOTAL</t>
  </si>
  <si>
    <t>Grado madurez</t>
  </si>
  <si>
    <t>PUNTAJE</t>
  </si>
  <si>
    <t>% Puntaje</t>
  </si>
  <si>
    <t>Esperado</t>
  </si>
  <si>
    <t>Resultado</t>
  </si>
  <si>
    <t>%</t>
  </si>
  <si>
    <t>Componentes</t>
  </si>
  <si>
    <t>Grado de Madurez</t>
  </si>
  <si>
    <t>Principiante</t>
  </si>
  <si>
    <t>Puntaje</t>
  </si>
  <si>
    <t>Promedio general</t>
  </si>
  <si>
    <t>Ptos totales (preguntas si)</t>
  </si>
  <si>
    <t>Nota: Según la metodología establecida, para obtener un nivel, se debe cumplir con todos los elementos descritos en ese nivel, lo cual se refleja con la opción de respuesta “si”; de lo contrario se mantiene en el nivel de madurez anterior. Es importante que se valide este resultado de forma manual.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</si>
</sst>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28" x14ac:knownFonts="1">
    <font>
      <sz val="11"/>
      <color theme="1"/>
      <name val="Calibri"/>
      <family val="2"/>
      <scheme val="minor"/>
    </font>
    <font>
      <b/>
      <sz val="11"/>
      <color theme="1"/>
      <name val="Calibri"/>
      <family val="2"/>
      <scheme val="minor"/>
    </font>
    <font>
      <b/>
      <sz val="14"/>
      <color theme="0"/>
      <name val="Arial"/>
      <family val="2"/>
    </font>
    <font>
      <sz val="11"/>
      <color theme="1"/>
      <name val="Arial"/>
      <family val="2"/>
    </font>
    <font>
      <sz val="11"/>
      <color theme="0"/>
      <name val="Arial"/>
      <family val="2"/>
    </font>
    <font>
      <b/>
      <sz val="14"/>
      <color theme="1"/>
      <name val="Arial"/>
      <family val="2"/>
    </font>
    <font>
      <b/>
      <sz val="14"/>
      <name val="Arial"/>
      <family val="2"/>
    </font>
    <font>
      <b/>
      <sz val="11"/>
      <color theme="1"/>
      <name val="Arial"/>
      <family val="2"/>
    </font>
    <font>
      <b/>
      <sz val="14"/>
      <color rgb="FF1F4E78"/>
      <name val="Arial"/>
      <family val="2"/>
    </font>
    <font>
      <sz val="11"/>
      <name val="Arial"/>
      <family val="2"/>
    </font>
    <font>
      <b/>
      <i/>
      <sz val="11"/>
      <name val="Arial"/>
      <family val="2"/>
    </font>
    <font>
      <sz val="11"/>
      <color rgb="FFFF0000"/>
      <name val="Arial"/>
      <family val="2"/>
    </font>
    <font>
      <sz val="11"/>
      <color theme="1"/>
      <name val="Calibri"/>
      <family val="2"/>
      <scheme val="minor"/>
    </font>
    <font>
      <b/>
      <sz val="11"/>
      <color theme="0"/>
      <name val="Calibri"/>
      <family val="2"/>
      <scheme val="minor"/>
    </font>
    <font>
      <b/>
      <sz val="36"/>
      <color theme="0"/>
      <name val="Calibri"/>
      <family val="2"/>
      <scheme val="minor"/>
    </font>
    <font>
      <b/>
      <sz val="20"/>
      <color theme="0"/>
      <name val="Calibri"/>
      <family val="2"/>
      <scheme val="minor"/>
    </font>
    <font>
      <sz val="16"/>
      <color theme="1"/>
      <name val="Calibri"/>
      <family val="2"/>
      <scheme val="minor"/>
    </font>
    <font>
      <sz val="10"/>
      <color rgb="FFFF0000"/>
      <name val="Arial"/>
      <family val="2"/>
    </font>
    <font>
      <sz val="11"/>
      <color rgb="FFFF0000"/>
      <name val="Calibri"/>
      <family val="2"/>
      <scheme val="minor"/>
    </font>
    <font>
      <sz val="11"/>
      <color theme="8" tint="-0.249977111117893"/>
      <name val="Calibri"/>
      <family val="2"/>
      <scheme val="minor"/>
    </font>
    <font>
      <sz val="26"/>
      <color theme="1"/>
      <name val="Calibri"/>
      <family val="2"/>
      <scheme val="minor"/>
    </font>
    <font>
      <b/>
      <sz val="28"/>
      <color rgb="FF1F4E78"/>
      <name val="Century Gothic"/>
      <family val="2"/>
    </font>
    <font>
      <b/>
      <sz val="26"/>
      <color rgb="FF1F4E78"/>
      <name val="Century Gothic"/>
      <family val="2"/>
    </font>
    <font>
      <sz val="11"/>
      <name val="Calibri"/>
      <family val="2"/>
      <scheme val="minor"/>
    </font>
    <font>
      <b/>
      <sz val="11"/>
      <name val="Calibri"/>
      <family val="2"/>
      <scheme val="minor"/>
    </font>
    <font>
      <sz val="14"/>
      <color theme="1"/>
      <name val="Calibri"/>
      <family val="2"/>
      <scheme val="minor"/>
    </font>
    <font>
      <b/>
      <sz val="12"/>
      <color theme="1"/>
      <name val="Calibri"/>
      <family val="2"/>
      <scheme val="minor"/>
    </font>
    <font>
      <sz val="11"/>
      <color theme="0"/>
      <name val="Calibri"/>
      <family val="2"/>
      <scheme val="minor"/>
    </font>
  </fonts>
  <fills count="17">
    <fill>
      <patternFill patternType="none"/>
    </fill>
    <fill>
      <patternFill patternType="gray125"/>
    </fill>
    <fill>
      <patternFill patternType="solid">
        <fgColor rgb="FF1F4E78"/>
        <bgColor indexed="64"/>
      </patternFill>
    </fill>
    <fill>
      <patternFill patternType="solid">
        <fgColor rgb="FF3D85C6"/>
        <bgColor indexed="64"/>
      </patternFill>
    </fill>
    <fill>
      <patternFill patternType="solid">
        <fgColor rgb="FF8EA9DB"/>
        <bgColor indexed="64"/>
      </patternFill>
    </fill>
    <fill>
      <patternFill patternType="solid">
        <fgColor rgb="FFFEC000"/>
        <bgColor indexed="64"/>
      </patternFill>
    </fill>
    <fill>
      <patternFill patternType="solid">
        <fgColor rgb="FF98C0DA"/>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rgb="FF92D050"/>
        <bgColor indexed="64"/>
      </patternFill>
    </fill>
    <fill>
      <patternFill patternType="solid">
        <fgColor theme="5" tint="-0.249977111117893"/>
        <bgColor indexed="64"/>
      </patternFill>
    </fill>
    <fill>
      <patternFill patternType="solid">
        <fgColor theme="0"/>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8" tint="-0.249977111117893"/>
        <bgColor indexed="64"/>
      </patternFill>
    </fill>
    <fill>
      <patternFill patternType="solid">
        <fgColor theme="0" tint="-0.14999847407452621"/>
        <bgColor indexed="64"/>
      </patternFill>
    </fill>
    <fill>
      <patternFill patternType="solid">
        <fgColor rgb="FFFFFF00"/>
        <bgColor indexed="64"/>
      </patternFill>
    </fill>
  </fills>
  <borders count="19">
    <border>
      <left/>
      <right/>
      <top/>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style="thin">
        <color theme="0"/>
      </left>
      <right/>
      <top style="thin">
        <color theme="0"/>
      </top>
      <bottom style="thin">
        <color theme="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s>
  <cellStyleXfs count="2">
    <xf numFmtId="0" fontId="0" fillId="0" borderId="0"/>
    <xf numFmtId="9" fontId="12" fillId="0" borderId="0" applyFont="0" applyFill="0" applyBorder="0" applyAlignment="0" applyProtection="0"/>
  </cellStyleXfs>
  <cellXfs count="126">
    <xf numFmtId="0" fontId="0" fillId="0" borderId="0" xfId="0"/>
    <xf numFmtId="0" fontId="2" fillId="0" borderId="0" xfId="0" applyFont="1" applyAlignment="1">
      <alignment vertical="center"/>
    </xf>
    <xf numFmtId="0" fontId="3" fillId="0" borderId="0" xfId="0" applyFont="1"/>
    <xf numFmtId="0" fontId="3" fillId="0" borderId="0" xfId="0" applyFont="1" applyAlignment="1">
      <alignment horizontal="center"/>
    </xf>
    <xf numFmtId="0" fontId="2" fillId="0" borderId="0" xfId="0" applyFont="1" applyAlignment="1">
      <alignment horizontal="center" vertical="center"/>
    </xf>
    <xf numFmtId="0" fontId="4" fillId="2" borderId="0" xfId="0" applyFont="1" applyFill="1" applyAlignment="1">
      <alignment horizontal="center" vertical="center" wrapText="1"/>
    </xf>
    <xf numFmtId="0" fontId="2" fillId="2" borderId="0" xfId="0" applyFont="1" applyFill="1" applyAlignment="1">
      <alignment horizontal="center" vertical="center" wrapText="1"/>
    </xf>
    <xf numFmtId="0" fontId="2" fillId="3" borderId="0" xfId="0" applyFont="1" applyFill="1" applyAlignment="1">
      <alignment horizontal="center" vertical="center" wrapText="1"/>
    </xf>
    <xf numFmtId="0" fontId="5" fillId="4" borderId="0" xfId="0" applyFont="1" applyFill="1" applyAlignment="1">
      <alignment horizontal="center" vertical="center" wrapText="1"/>
    </xf>
    <xf numFmtId="0" fontId="6" fillId="5" borderId="0" xfId="0" applyFont="1" applyFill="1" applyAlignment="1">
      <alignment horizontal="center" vertical="center" wrapText="1"/>
    </xf>
    <xf numFmtId="0" fontId="3" fillId="0" borderId="0" xfId="0" applyFont="1" applyAlignment="1">
      <alignment vertical="center" wrapText="1"/>
    </xf>
    <xf numFmtId="0" fontId="7" fillId="7" borderId="1" xfId="0" applyFont="1" applyFill="1" applyBorder="1" applyAlignment="1">
      <alignment horizontal="center" vertical="center"/>
    </xf>
    <xf numFmtId="0" fontId="8" fillId="7" borderId="1" xfId="0" applyFont="1" applyFill="1" applyBorder="1" applyAlignment="1">
      <alignment vertical="top" wrapText="1"/>
    </xf>
    <xf numFmtId="0" fontId="9" fillId="7" borderId="1" xfId="0" applyFont="1" applyFill="1" applyBorder="1" applyAlignment="1">
      <alignment horizontal="center" vertical="center" wrapText="1"/>
    </xf>
    <xf numFmtId="164" fontId="9" fillId="7" borderId="2" xfId="0" applyNumberFormat="1" applyFont="1" applyFill="1" applyBorder="1" applyAlignment="1">
      <alignment horizontal="center" vertical="center" wrapText="1"/>
    </xf>
    <xf numFmtId="0" fontId="6" fillId="7" borderId="2" xfId="0" applyFont="1" applyFill="1" applyBorder="1" applyAlignment="1">
      <alignment vertical="top" wrapText="1"/>
    </xf>
    <xf numFmtId="0" fontId="10" fillId="7" borderId="1" xfId="0" applyFont="1" applyFill="1" applyBorder="1" applyAlignment="1">
      <alignment vertical="top" wrapText="1"/>
    </xf>
    <xf numFmtId="0" fontId="9" fillId="7" borderId="1" xfId="0" applyFont="1" applyFill="1" applyBorder="1" applyAlignment="1">
      <alignment vertical="top" wrapText="1"/>
    </xf>
    <xf numFmtId="0" fontId="11" fillId="7" borderId="1" xfId="0" applyFont="1" applyFill="1" applyBorder="1" applyAlignment="1">
      <alignment vertical="top" wrapText="1"/>
    </xf>
    <xf numFmtId="0" fontId="3" fillId="7" borderId="1" xfId="0" applyFont="1" applyFill="1" applyBorder="1" applyAlignment="1">
      <alignment vertical="top" wrapText="1"/>
    </xf>
    <xf numFmtId="164" fontId="3" fillId="7" borderId="2" xfId="0" applyNumberFormat="1" applyFont="1" applyFill="1" applyBorder="1" applyAlignment="1">
      <alignment horizontal="center" vertical="center"/>
    </xf>
    <xf numFmtId="0" fontId="3" fillId="7" borderId="3" xfId="0" applyFont="1" applyFill="1" applyBorder="1" applyAlignment="1">
      <alignment horizontal="center"/>
    </xf>
    <xf numFmtId="0" fontId="11" fillId="7" borderId="1" xfId="0" applyFont="1" applyFill="1" applyBorder="1" applyAlignment="1">
      <alignment horizontal="center" vertical="center" wrapText="1"/>
    </xf>
    <xf numFmtId="0" fontId="11" fillId="7" borderId="1" xfId="0" applyFont="1" applyFill="1" applyBorder="1" applyAlignment="1">
      <alignment horizontal="center" wrapText="1"/>
    </xf>
    <xf numFmtId="164" fontId="3" fillId="7" borderId="2" xfId="0" applyNumberFormat="1" applyFont="1" applyFill="1" applyBorder="1" applyAlignment="1">
      <alignment horizontal="center"/>
    </xf>
    <xf numFmtId="0" fontId="3" fillId="0" borderId="0" xfId="0" applyFont="1" applyAlignment="1">
      <alignment wrapText="1"/>
    </xf>
    <xf numFmtId="0" fontId="0" fillId="0" borderId="0" xfId="0" applyAlignment="1">
      <alignment horizontal="center"/>
    </xf>
    <xf numFmtId="0" fontId="7" fillId="7" borderId="0" xfId="0" applyFont="1" applyFill="1" applyAlignment="1">
      <alignment horizontal="center" vertical="center"/>
    </xf>
    <xf numFmtId="0" fontId="0" fillId="4" borderId="0" xfId="0" applyFill="1"/>
    <xf numFmtId="0" fontId="5" fillId="6" borderId="0" xfId="0" applyFont="1" applyFill="1" applyAlignment="1">
      <alignment horizontal="center" vertical="center" wrapText="1"/>
    </xf>
    <xf numFmtId="0" fontId="3" fillId="7" borderId="1" xfId="0" applyFont="1" applyFill="1" applyBorder="1" applyAlignment="1">
      <alignment horizontal="left" vertical="top" wrapText="1"/>
    </xf>
    <xf numFmtId="0" fontId="16" fillId="0" borderId="0" xfId="0" applyFont="1" applyFill="1"/>
    <xf numFmtId="0" fontId="16" fillId="0" borderId="0" xfId="0" applyFont="1" applyFill="1" applyAlignment="1">
      <alignment horizontal="left"/>
    </xf>
    <xf numFmtId="10" fontId="16" fillId="0" borderId="0" xfId="0" applyNumberFormat="1" applyFont="1" applyFill="1" applyAlignment="1">
      <alignment horizontal="center"/>
    </xf>
    <xf numFmtId="0" fontId="0" fillId="0" borderId="0" xfId="0" applyFill="1"/>
    <xf numFmtId="0" fontId="20" fillId="0" borderId="0" xfId="0" applyFont="1" applyFill="1"/>
    <xf numFmtId="0" fontId="21" fillId="0" borderId="0" xfId="0" applyFont="1" applyFill="1" applyAlignment="1">
      <alignment horizontal="center"/>
    </xf>
    <xf numFmtId="0" fontId="22" fillId="0" borderId="0" xfId="0" applyFont="1" applyFill="1"/>
    <xf numFmtId="0" fontId="3" fillId="6" borderId="1" xfId="0" applyFont="1" applyFill="1" applyBorder="1" applyAlignment="1">
      <alignment vertical="top" wrapText="1"/>
    </xf>
    <xf numFmtId="0" fontId="3" fillId="9" borderId="1" xfId="0" applyFont="1" applyFill="1" applyBorder="1" applyAlignment="1">
      <alignment vertical="top" wrapText="1"/>
    </xf>
    <xf numFmtId="0" fontId="3" fillId="8" borderId="1" xfId="0" applyFont="1" applyFill="1" applyBorder="1" applyAlignment="1">
      <alignment vertical="top" wrapText="1"/>
    </xf>
    <xf numFmtId="0" fontId="0" fillId="11" borderId="0" xfId="0" applyFill="1"/>
    <xf numFmtId="0" fontId="23" fillId="11" borderId="0" xfId="0" applyFont="1" applyFill="1" applyAlignment="1">
      <alignment horizontal="center"/>
    </xf>
    <xf numFmtId="0" fontId="23" fillId="11" borderId="0" xfId="0" applyFont="1" applyFill="1"/>
    <xf numFmtId="0" fontId="1" fillId="11" borderId="0" xfId="0" applyFont="1" applyFill="1"/>
    <xf numFmtId="0" fontId="18" fillId="11" borderId="0" xfId="0" applyFont="1" applyFill="1" applyAlignment="1">
      <alignment horizontal="center"/>
    </xf>
    <xf numFmtId="17" fontId="18" fillId="11" borderId="0" xfId="0" applyNumberFormat="1" applyFont="1" applyFill="1" applyAlignment="1">
      <alignment horizontal="center"/>
    </xf>
    <xf numFmtId="10" fontId="23" fillId="11" borderId="0" xfId="1" applyNumberFormat="1" applyFont="1" applyFill="1" applyAlignment="1">
      <alignment horizontal="left"/>
    </xf>
    <xf numFmtId="0" fontId="0" fillId="11" borderId="0" xfId="0" applyFill="1" applyAlignment="1">
      <alignment horizontal="center"/>
    </xf>
    <xf numFmtId="0" fontId="23" fillId="11" borderId="0" xfId="0" applyFont="1" applyFill="1" applyAlignment="1">
      <alignment horizontal="left"/>
    </xf>
    <xf numFmtId="0" fontId="0" fillId="11" borderId="0" xfId="0" applyFill="1" applyAlignment="1">
      <alignment horizontal="left"/>
    </xf>
    <xf numFmtId="0" fontId="1" fillId="11" borderId="0" xfId="0" applyFont="1" applyFill="1" applyAlignment="1">
      <alignment horizontal="center"/>
    </xf>
    <xf numFmtId="0" fontId="13" fillId="11" borderId="0" xfId="0" applyFont="1" applyFill="1" applyAlignment="1">
      <alignment horizontal="center"/>
    </xf>
    <xf numFmtId="9" fontId="0" fillId="11" borderId="0" xfId="1" applyFont="1" applyFill="1" applyAlignment="1">
      <alignment horizontal="center"/>
    </xf>
    <xf numFmtId="9" fontId="0" fillId="11" borderId="0" xfId="0" applyNumberFormat="1" applyFill="1"/>
    <xf numFmtId="0" fontId="18" fillId="11" borderId="0" xfId="0" applyFont="1" applyFill="1"/>
    <xf numFmtId="0" fontId="0" fillId="11" borderId="4" xfId="0" applyFill="1" applyBorder="1" applyAlignment="1">
      <alignment horizontal="center"/>
    </xf>
    <xf numFmtId="9" fontId="0" fillId="11" borderId="0" xfId="0" applyNumberFormat="1" applyFill="1" applyAlignment="1">
      <alignment horizontal="right"/>
    </xf>
    <xf numFmtId="10" fontId="18" fillId="11" borderId="0" xfId="1" applyNumberFormat="1" applyFont="1" applyFill="1"/>
    <xf numFmtId="0" fontId="19" fillId="11" borderId="0" xfId="0" applyFont="1" applyFill="1" applyAlignment="1">
      <alignment horizontal="center"/>
    </xf>
    <xf numFmtId="0" fontId="19" fillId="11" borderId="0" xfId="0" applyFont="1" applyFill="1"/>
    <xf numFmtId="0" fontId="0" fillId="11" borderId="0" xfId="0" applyFill="1" applyAlignment="1">
      <alignment wrapText="1"/>
    </xf>
    <xf numFmtId="0" fontId="0" fillId="11" borderId="0" xfId="0" applyFill="1" applyAlignment="1">
      <alignment horizontal="center" wrapText="1"/>
    </xf>
    <xf numFmtId="0" fontId="0" fillId="11" borderId="4" xfId="0" applyFill="1" applyBorder="1"/>
    <xf numFmtId="0" fontId="0" fillId="11" borderId="5" xfId="0" applyFill="1" applyBorder="1" applyAlignment="1">
      <alignment horizontal="center"/>
    </xf>
    <xf numFmtId="0" fontId="0" fillId="11" borderId="0" xfId="0" applyFill="1" applyBorder="1" applyAlignment="1">
      <alignment horizontal="center"/>
    </xf>
    <xf numFmtId="0" fontId="0" fillId="11" borderId="0" xfId="0" applyFill="1" applyBorder="1"/>
    <xf numFmtId="0" fontId="0" fillId="11" borderId="9" xfId="0" applyFill="1" applyBorder="1"/>
    <xf numFmtId="0" fontId="0" fillId="11" borderId="11" xfId="0" applyFill="1" applyBorder="1"/>
    <xf numFmtId="0" fontId="0" fillId="11" borderId="10" xfId="0" applyFill="1" applyBorder="1"/>
    <xf numFmtId="0" fontId="0" fillId="11" borderId="12" xfId="0" applyFill="1" applyBorder="1"/>
    <xf numFmtId="0" fontId="0" fillId="11" borderId="7" xfId="0" applyFill="1" applyBorder="1"/>
    <xf numFmtId="0" fontId="0" fillId="12" borderId="0" xfId="0" applyFill="1"/>
    <xf numFmtId="0" fontId="0" fillId="13" borderId="0" xfId="0" applyFill="1"/>
    <xf numFmtId="0" fontId="0" fillId="10" borderId="0" xfId="0" applyFill="1"/>
    <xf numFmtId="0" fontId="23" fillId="11" borderId="0" xfId="0" applyFont="1" applyFill="1" applyBorder="1" applyAlignment="1">
      <alignment horizontal="center"/>
    </xf>
    <xf numFmtId="0" fontId="0" fillId="13" borderId="4" xfId="0" applyFill="1" applyBorder="1"/>
    <xf numFmtId="0" fontId="0" fillId="10" borderId="4" xfId="0" applyFill="1" applyBorder="1"/>
    <xf numFmtId="10" fontId="23" fillId="11" borderId="0" xfId="1" applyNumberFormat="1" applyFont="1" applyFill="1" applyBorder="1" applyAlignment="1">
      <alignment horizontal="left"/>
    </xf>
    <xf numFmtId="17" fontId="23" fillId="11" borderId="0" xfId="0" applyNumberFormat="1" applyFont="1" applyFill="1" applyBorder="1" applyAlignment="1">
      <alignment horizontal="center"/>
    </xf>
    <xf numFmtId="0" fontId="23" fillId="11" borderId="0" xfId="0" applyFont="1" applyFill="1" applyBorder="1" applyAlignment="1">
      <alignment horizontal="left"/>
    </xf>
    <xf numFmtId="0" fontId="13" fillId="14" borderId="0" xfId="0" applyFont="1" applyFill="1" applyAlignment="1">
      <alignment horizontal="center"/>
    </xf>
    <xf numFmtId="0" fontId="25" fillId="11" borderId="6" xfId="0" applyFont="1" applyFill="1" applyBorder="1" applyAlignment="1">
      <alignment horizontal="center"/>
    </xf>
    <xf numFmtId="0" fontId="0" fillId="11" borderId="8" xfId="0" applyFill="1" applyBorder="1"/>
    <xf numFmtId="0" fontId="24" fillId="0" borderId="0" xfId="0" applyFont="1"/>
    <xf numFmtId="9" fontId="0" fillId="11" borderId="0" xfId="1" applyFont="1" applyFill="1" applyBorder="1" applyAlignment="1">
      <alignment horizontal="center"/>
    </xf>
    <xf numFmtId="0" fontId="0" fillId="15" borderId="0" xfId="0" applyFill="1" applyBorder="1" applyAlignment="1">
      <alignment horizontal="center"/>
    </xf>
    <xf numFmtId="0" fontId="0" fillId="15" borderId="14" xfId="0" applyFill="1" applyBorder="1" applyAlignment="1">
      <alignment horizontal="center"/>
    </xf>
    <xf numFmtId="0" fontId="0" fillId="11" borderId="16" xfId="0" applyFill="1" applyBorder="1" applyAlignment="1">
      <alignment horizontal="center"/>
    </xf>
    <xf numFmtId="9" fontId="0" fillId="11" borderId="15" xfId="1" applyFont="1" applyFill="1" applyBorder="1" applyAlignment="1">
      <alignment horizontal="center"/>
    </xf>
    <xf numFmtId="0" fontId="0" fillId="11" borderId="9" xfId="0" applyFill="1" applyBorder="1" applyAlignment="1">
      <alignment horizontal="center"/>
    </xf>
    <xf numFmtId="0" fontId="0" fillId="11" borderId="17" xfId="0" applyFill="1" applyBorder="1" applyAlignment="1">
      <alignment horizontal="center"/>
    </xf>
    <xf numFmtId="0" fontId="0" fillId="11" borderId="18" xfId="0" applyFill="1" applyBorder="1" applyAlignment="1">
      <alignment horizontal="center"/>
    </xf>
    <xf numFmtId="9" fontId="0" fillId="11" borderId="17" xfId="1" applyFont="1" applyFill="1" applyBorder="1" applyAlignment="1">
      <alignment horizontal="center"/>
    </xf>
    <xf numFmtId="0" fontId="0" fillId="11" borderId="17" xfId="0" applyFill="1" applyBorder="1"/>
    <xf numFmtId="0" fontId="0" fillId="15" borderId="0" xfId="0" applyFill="1" applyBorder="1" applyAlignment="1">
      <alignment horizontal="center" wrapText="1"/>
    </xf>
    <xf numFmtId="9" fontId="0" fillId="15" borderId="15" xfId="1" applyFont="1" applyFill="1" applyBorder="1" applyAlignment="1">
      <alignment horizontal="center"/>
    </xf>
    <xf numFmtId="9" fontId="0" fillId="15" borderId="0" xfId="1" applyFont="1" applyFill="1" applyBorder="1" applyAlignment="1">
      <alignment horizontal="center"/>
    </xf>
    <xf numFmtId="0" fontId="0" fillId="15" borderId="17" xfId="0" applyFill="1" applyBorder="1" applyAlignment="1">
      <alignment horizontal="center"/>
    </xf>
    <xf numFmtId="9" fontId="0" fillId="15" borderId="17" xfId="1" applyFont="1" applyFill="1" applyBorder="1" applyAlignment="1">
      <alignment horizontal="center"/>
    </xf>
    <xf numFmtId="0" fontId="0" fillId="15" borderId="17" xfId="0" applyFill="1" applyBorder="1"/>
    <xf numFmtId="10" fontId="23" fillId="11" borderId="0" xfId="1" applyNumberFormat="1" applyFont="1" applyFill="1" applyAlignment="1">
      <alignment horizontal="center" vertical="center"/>
    </xf>
    <xf numFmtId="0" fontId="23" fillId="11" borderId="0" xfId="0" applyFont="1" applyFill="1" applyAlignment="1">
      <alignment horizontal="center" vertical="center"/>
    </xf>
    <xf numFmtId="0" fontId="1" fillId="11" borderId="0" xfId="0" applyFont="1" applyFill="1" applyBorder="1" applyAlignment="1">
      <alignment horizontal="center" vertical="center"/>
    </xf>
    <xf numFmtId="0" fontId="24" fillId="11" borderId="0" xfId="0" applyFont="1" applyFill="1" applyAlignment="1">
      <alignment horizontal="left"/>
    </xf>
    <xf numFmtId="0" fontId="0" fillId="15" borderId="15" xfId="0" applyFill="1" applyBorder="1" applyAlignment="1">
      <alignment horizontal="center"/>
    </xf>
    <xf numFmtId="9" fontId="26" fillId="16" borderId="13" xfId="1" applyFont="1" applyFill="1" applyBorder="1" applyAlignment="1">
      <alignment horizontal="center"/>
    </xf>
    <xf numFmtId="9" fontId="27" fillId="11" borderId="0" xfId="1" applyFont="1" applyFill="1" applyBorder="1" applyAlignment="1">
      <alignment horizontal="center"/>
    </xf>
    <xf numFmtId="9" fontId="27" fillId="11" borderId="17" xfId="1" applyFont="1" applyFill="1" applyBorder="1" applyAlignment="1">
      <alignment horizontal="center"/>
    </xf>
    <xf numFmtId="0" fontId="17" fillId="11" borderId="0" xfId="0" applyFont="1" applyFill="1" applyBorder="1" applyAlignment="1">
      <alignment horizontal="right" wrapText="1"/>
    </xf>
    <xf numFmtId="0" fontId="17" fillId="11" borderId="0" xfId="0" applyFont="1" applyFill="1" applyBorder="1" applyAlignment="1">
      <alignment wrapText="1"/>
    </xf>
    <xf numFmtId="0" fontId="0" fillId="11" borderId="0" xfId="0" applyNumberFormat="1" applyFill="1"/>
    <xf numFmtId="10" fontId="0" fillId="11" borderId="0" xfId="1" applyNumberFormat="1" applyFont="1" applyFill="1" applyBorder="1" applyAlignment="1">
      <alignment horizontal="center"/>
    </xf>
    <xf numFmtId="0" fontId="25" fillId="11" borderId="13" xfId="0" applyFont="1" applyFill="1" applyBorder="1" applyAlignment="1">
      <alignment horizontal="center"/>
    </xf>
    <xf numFmtId="0" fontId="0" fillId="11" borderId="0" xfId="0" applyFont="1" applyFill="1" applyBorder="1"/>
    <xf numFmtId="0" fontId="0" fillId="15" borderId="0" xfId="0" applyFont="1" applyFill="1" applyBorder="1" applyAlignment="1">
      <alignment horizontal="center"/>
    </xf>
    <xf numFmtId="0" fontId="0" fillId="0" borderId="0" xfId="0" applyAlignment="1">
      <alignment horizontal="left"/>
    </xf>
    <xf numFmtId="0" fontId="0" fillId="0" borderId="0" xfId="0" applyNumberFormat="1"/>
    <xf numFmtId="9" fontId="0" fillId="0" borderId="0" xfId="0" applyNumberFormat="1"/>
    <xf numFmtId="0" fontId="2" fillId="2" borderId="0" xfId="0" applyFont="1" applyFill="1" applyAlignment="1">
      <alignment horizontal="center" vertical="center"/>
    </xf>
    <xf numFmtId="0" fontId="15" fillId="0" borderId="0" xfId="0" applyFont="1" applyAlignment="1">
      <alignment horizontal="center"/>
    </xf>
    <xf numFmtId="0" fontId="0" fillId="0" borderId="0" xfId="0" applyAlignment="1">
      <alignment horizontal="center"/>
    </xf>
    <xf numFmtId="0" fontId="14" fillId="2" borderId="0" xfId="0" applyFont="1" applyFill="1" applyAlignment="1">
      <alignment horizontal="center" vertical="center"/>
    </xf>
    <xf numFmtId="0" fontId="22" fillId="0" borderId="0" xfId="0" applyFont="1" applyFill="1" applyAlignment="1">
      <alignment horizontal="center"/>
    </xf>
    <xf numFmtId="0" fontId="22" fillId="0" borderId="0" xfId="0" applyFont="1" applyFill="1" applyAlignment="1">
      <alignment horizontal="left"/>
    </xf>
    <xf numFmtId="0" fontId="1" fillId="11" borderId="0" xfId="0" applyFont="1" applyFill="1" applyBorder="1" applyAlignment="1">
      <alignment horizontal="left" vertical="top" wrapText="1"/>
    </xf>
  </cellXfs>
  <cellStyles count="2">
    <cellStyle name="Normal" xfId="0" builtinId="0"/>
    <cellStyle name="Porcentaje" xfId="1" builtinId="5"/>
  </cellStyles>
  <dxfs count="163">
    <dxf>
      <numFmt numFmtId="13" formatCode="0%"/>
    </dxf>
    <dxf>
      <alignment horizontal="center" readingOrder="0"/>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ont>
        <sz val="12"/>
      </font>
    </dxf>
    <dxf>
      <font>
        <sz val="12"/>
      </font>
    </dxf>
    <dxf>
      <font>
        <sz val="12"/>
      </font>
    </dxf>
    <dxf>
      <font>
        <sz val="12"/>
      </font>
    </dxf>
    <dxf>
      <font>
        <sz val="12"/>
      </font>
    </dxf>
    <dxf>
      <font>
        <sz val="12"/>
      </font>
    </dxf>
    <dxf>
      <font>
        <sz val="12"/>
      </font>
    </dxf>
    <dxf>
      <font>
        <sz val="14"/>
      </font>
    </dxf>
    <dxf>
      <font>
        <sz val="14"/>
      </font>
    </dxf>
    <dxf>
      <font>
        <sz val="14"/>
      </font>
    </dxf>
    <dxf>
      <font>
        <sz val="14"/>
      </font>
    </dxf>
    <dxf>
      <font>
        <sz val="14"/>
      </font>
    </dxf>
    <dxf>
      <font>
        <sz val="14"/>
      </font>
    </dxf>
    <dxf>
      <font>
        <sz val="14"/>
      </font>
    </dxf>
    <dxf>
      <fill>
        <patternFill>
          <bgColor rgb="FF1F4E78"/>
        </patternFill>
      </fill>
    </dxf>
    <dxf>
      <fill>
        <patternFill>
          <bgColor rgb="FF1F4E78"/>
        </patternFill>
      </fill>
    </dxf>
    <dxf>
      <fill>
        <patternFill>
          <bgColor rgb="FF1F4E78"/>
        </patternFill>
      </fill>
    </dxf>
    <dxf>
      <font>
        <sz val="16"/>
      </font>
    </dxf>
    <dxf>
      <font>
        <sz val="16"/>
      </font>
    </dxf>
    <dxf>
      <font>
        <sz val="16"/>
      </font>
    </dxf>
    <dxf>
      <font>
        <sz val="16"/>
      </font>
    </dxf>
    <dxf>
      <font>
        <sz val="16"/>
      </font>
    </dxf>
    <dxf>
      <font>
        <sz val="16"/>
      </font>
    </dxf>
    <dxf>
      <font>
        <sz val="16"/>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numFmt numFmtId="2" formatCode="0.00"/>
    </dxf>
    <dxf>
      <numFmt numFmtId="2" formatCode="0.00"/>
    </dxf>
    <dxf>
      <numFmt numFmtId="2" formatCode="0.00"/>
      <alignment horizontal="center"/>
    </dxf>
    <dxf>
      <numFmt numFmtId="14" formatCode="0.00%"/>
    </dxf>
    <dxf>
      <numFmt numFmtId="13" formatCode="0%"/>
    </dxf>
    <dxf>
      <alignment horizontal="center" readingOrder="0"/>
    </dxf>
    <dxf>
      <alignment horizontal="right" readingOrder="0"/>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numFmt numFmtId="14" formatCode="0.00%"/>
    </dxf>
    <dxf>
      <numFmt numFmtId="2" formatCode="0.00"/>
      <alignment horizontal="center"/>
    </dxf>
    <dxf>
      <numFmt numFmtId="2" formatCode="0.00"/>
    </dxf>
    <dxf>
      <numFmt numFmtId="2" formatCode="0.00"/>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6"/>
      </font>
    </dxf>
    <dxf>
      <font>
        <sz val="16"/>
      </font>
    </dxf>
    <dxf>
      <font>
        <sz val="16"/>
      </font>
    </dxf>
    <dxf>
      <font>
        <sz val="16"/>
      </font>
    </dxf>
    <dxf>
      <font>
        <sz val="16"/>
      </font>
    </dxf>
    <dxf>
      <font>
        <sz val="16"/>
      </font>
    </dxf>
    <dxf>
      <font>
        <sz val="16"/>
      </font>
    </dxf>
    <dxf>
      <fill>
        <patternFill>
          <bgColor rgb="FF1F4E78"/>
        </patternFill>
      </fill>
    </dxf>
    <dxf>
      <fill>
        <patternFill>
          <bgColor rgb="FF1F4E78"/>
        </patternFill>
      </fill>
    </dxf>
    <dxf>
      <fill>
        <patternFill>
          <bgColor rgb="FF1F4E78"/>
        </patternFill>
      </fill>
    </dxf>
    <dxf>
      <font>
        <sz val="14"/>
      </font>
    </dxf>
    <dxf>
      <font>
        <sz val="14"/>
      </font>
    </dxf>
    <dxf>
      <font>
        <sz val="14"/>
      </font>
    </dxf>
    <dxf>
      <font>
        <sz val="14"/>
      </font>
    </dxf>
    <dxf>
      <font>
        <sz val="14"/>
      </font>
    </dxf>
    <dxf>
      <font>
        <sz val="14"/>
      </font>
    </dxf>
    <dxf>
      <font>
        <sz val="14"/>
      </font>
    </dxf>
    <dxf>
      <font>
        <sz val="12"/>
      </font>
    </dxf>
    <dxf>
      <font>
        <sz val="12"/>
      </font>
    </dxf>
    <dxf>
      <font>
        <sz val="12"/>
      </font>
    </dxf>
    <dxf>
      <font>
        <sz val="12"/>
      </font>
    </dxf>
    <dxf>
      <font>
        <sz val="12"/>
      </font>
    </dxf>
    <dxf>
      <font>
        <sz val="12"/>
      </font>
    </dxf>
    <dxf>
      <font>
        <sz val="12"/>
      </font>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alignment horizontal="center" readingOrder="0"/>
    </dxf>
    <dxf>
      <numFmt numFmtId="13" formatCode="0%"/>
    </dxf>
    <dxf>
      <font>
        <b/>
        <i val="0"/>
        <color theme="0"/>
      </font>
      <fill>
        <patternFill>
          <bgColor rgb="FF0070C0"/>
        </patternFill>
      </fill>
    </dxf>
    <dxf>
      <font>
        <b/>
        <i val="0"/>
      </font>
      <fill>
        <patternFill>
          <bgColor rgb="FF92D050"/>
        </patternFill>
      </fill>
    </dxf>
    <dxf>
      <font>
        <b/>
        <i val="0"/>
      </font>
      <fill>
        <patternFill>
          <bgColor rgb="FFFFC000"/>
        </patternFill>
      </fill>
    </dxf>
    <dxf>
      <font>
        <b/>
        <i val="0"/>
      </font>
      <fill>
        <patternFill>
          <bgColor rgb="FFFFFF99"/>
        </patternFill>
      </fill>
    </dxf>
    <dxf>
      <font>
        <b/>
        <i val="0"/>
        <color theme="0"/>
      </font>
      <fill>
        <patternFill>
          <bgColor rgb="FF0070C0"/>
        </patternFill>
      </fill>
    </dxf>
    <dxf>
      <font>
        <b/>
        <i val="0"/>
      </font>
      <fill>
        <patternFill>
          <bgColor rgb="FF92D050"/>
        </patternFill>
      </fill>
    </dxf>
    <dxf>
      <font>
        <b/>
        <i val="0"/>
      </font>
      <fill>
        <patternFill>
          <bgColor rgb="FFFFC000"/>
        </patternFill>
      </fill>
    </dxf>
    <dxf>
      <font>
        <b/>
        <i val="0"/>
      </font>
      <fill>
        <patternFill>
          <bgColor rgb="FFFFFF99"/>
        </patternFill>
      </fill>
    </dxf>
    <dxf>
      <font>
        <b/>
        <i val="0"/>
        <color theme="0"/>
      </font>
      <fill>
        <patternFill>
          <bgColor rgb="FF0070C0"/>
        </patternFill>
      </fill>
    </dxf>
    <dxf>
      <font>
        <b/>
        <i val="0"/>
      </font>
      <fill>
        <patternFill>
          <bgColor rgb="FF92D050"/>
        </patternFill>
      </fill>
    </dxf>
    <dxf>
      <font>
        <b/>
        <i val="0"/>
      </font>
      <fill>
        <patternFill>
          <bgColor rgb="FFFFC000"/>
        </patternFill>
      </fill>
    </dxf>
    <dxf>
      <font>
        <b/>
        <i val="0"/>
      </font>
      <fill>
        <patternFill>
          <bgColor rgb="FFFFFF99"/>
        </patternFill>
      </fill>
    </dxf>
    <dxf>
      <font>
        <b/>
        <i val="0"/>
        <color theme="0"/>
      </font>
      <fill>
        <patternFill>
          <bgColor rgb="FF0070C0"/>
        </patternFill>
      </fill>
    </dxf>
    <dxf>
      <font>
        <b/>
        <i val="0"/>
      </font>
      <fill>
        <patternFill>
          <bgColor rgb="FF92D050"/>
        </patternFill>
      </fill>
    </dxf>
    <dxf>
      <font>
        <b/>
        <i val="0"/>
      </font>
      <fill>
        <patternFill>
          <bgColor rgb="FFFFC000"/>
        </patternFill>
      </fill>
    </dxf>
    <dxf>
      <font>
        <b/>
        <i val="0"/>
      </font>
      <fill>
        <patternFill>
          <bgColor rgb="FFFFFF99"/>
        </patternFill>
      </fill>
    </dxf>
    <dxf>
      <font>
        <b/>
        <i val="0"/>
        <color theme="0"/>
      </font>
      <fill>
        <patternFill>
          <bgColor rgb="FF0070C0"/>
        </patternFill>
      </fill>
    </dxf>
    <dxf>
      <font>
        <b/>
        <i val="0"/>
      </font>
      <fill>
        <patternFill>
          <bgColor rgb="FF92D050"/>
        </patternFill>
      </fill>
    </dxf>
    <dxf>
      <font>
        <b/>
        <i val="0"/>
      </font>
      <fill>
        <patternFill>
          <bgColor rgb="FFFFC000"/>
        </patternFill>
      </fill>
    </dxf>
    <dxf>
      <font>
        <b/>
        <i val="0"/>
      </font>
      <fill>
        <patternFill>
          <bgColor rgb="FFFFFF99"/>
        </patternFill>
      </fill>
    </dxf>
    <dxf>
      <font>
        <b/>
        <i val="0"/>
        <color theme="0"/>
      </font>
      <fill>
        <patternFill>
          <bgColor rgb="FF0070C0"/>
        </patternFill>
      </fill>
    </dxf>
    <dxf>
      <font>
        <b/>
        <i val="0"/>
      </font>
      <fill>
        <patternFill>
          <bgColor rgb="FF92D050"/>
        </patternFill>
      </fill>
    </dxf>
    <dxf>
      <font>
        <b/>
        <i val="0"/>
      </font>
      <fill>
        <patternFill>
          <bgColor rgb="FFFFC000"/>
        </patternFill>
      </fill>
    </dxf>
    <dxf>
      <font>
        <b/>
        <i val="0"/>
      </font>
      <fill>
        <patternFill>
          <bgColor rgb="FFFFFF99"/>
        </patternFill>
      </fill>
    </dxf>
    <dxf>
      <font>
        <b/>
        <i val="0"/>
        <color theme="0"/>
      </font>
      <fill>
        <patternFill>
          <bgColor rgb="FF0070C0"/>
        </patternFill>
      </fill>
    </dxf>
    <dxf>
      <font>
        <b/>
        <i val="0"/>
      </font>
      <fill>
        <patternFill>
          <bgColor rgb="FF92D050"/>
        </patternFill>
      </fill>
    </dxf>
    <dxf>
      <font>
        <b/>
        <i val="0"/>
      </font>
      <fill>
        <patternFill>
          <bgColor rgb="FFFFC000"/>
        </patternFill>
      </fill>
    </dxf>
    <dxf>
      <font>
        <b/>
        <i val="0"/>
      </font>
      <fill>
        <patternFill>
          <bgColor rgb="FFFFFF99"/>
        </patternFill>
      </fill>
    </dxf>
    <dxf>
      <font>
        <b/>
        <i val="0"/>
        <color theme="0"/>
      </font>
      <fill>
        <patternFill>
          <bgColor rgb="FF0070C0"/>
        </patternFill>
      </fill>
    </dxf>
    <dxf>
      <font>
        <b/>
        <i val="0"/>
      </font>
      <fill>
        <patternFill>
          <bgColor rgb="FF92D050"/>
        </patternFill>
      </fill>
    </dxf>
    <dxf>
      <font>
        <b/>
        <i val="0"/>
      </font>
      <fill>
        <patternFill>
          <bgColor rgb="FFFFC000"/>
        </patternFill>
      </fill>
    </dxf>
    <dxf>
      <font>
        <b/>
        <i val="0"/>
      </font>
      <fill>
        <patternFill>
          <bgColor rgb="FFFFFF99"/>
        </patternFill>
      </fill>
    </dxf>
    <dxf>
      <font>
        <b/>
        <i val="0"/>
        <color theme="0"/>
      </font>
      <fill>
        <patternFill>
          <bgColor rgb="FF0070C0"/>
        </patternFill>
      </fill>
    </dxf>
    <dxf>
      <font>
        <b/>
        <i val="0"/>
      </font>
      <fill>
        <patternFill>
          <bgColor rgb="FF92D050"/>
        </patternFill>
      </fill>
    </dxf>
    <dxf>
      <font>
        <b/>
        <i val="0"/>
      </font>
      <fill>
        <patternFill>
          <bgColor rgb="FFFFC000"/>
        </patternFill>
      </fill>
    </dxf>
    <dxf>
      <font>
        <b/>
        <i val="0"/>
      </font>
      <fill>
        <patternFill>
          <bgColor rgb="FFFFFF99"/>
        </patternFill>
      </fill>
    </dxf>
    <dxf>
      <font>
        <b/>
        <i val="0"/>
        <color theme="0"/>
      </font>
      <fill>
        <patternFill>
          <bgColor rgb="FF0070C0"/>
        </patternFill>
      </fill>
    </dxf>
    <dxf>
      <font>
        <b/>
        <i val="0"/>
      </font>
      <fill>
        <patternFill>
          <bgColor rgb="FF92D050"/>
        </patternFill>
      </fill>
    </dxf>
    <dxf>
      <font>
        <b/>
        <i val="0"/>
      </font>
      <fill>
        <patternFill>
          <bgColor rgb="FFFFC000"/>
        </patternFill>
      </fill>
    </dxf>
    <dxf>
      <font>
        <b/>
        <i val="0"/>
      </font>
      <fill>
        <patternFill>
          <bgColor rgb="FFFFFF99"/>
        </patternFill>
      </fill>
    </dxf>
    <dxf>
      <font>
        <b/>
        <i val="0"/>
        <color theme="0"/>
      </font>
      <fill>
        <patternFill>
          <bgColor rgb="FF0070C0"/>
        </patternFill>
      </fill>
    </dxf>
    <dxf>
      <font>
        <b/>
        <i val="0"/>
      </font>
      <fill>
        <patternFill>
          <bgColor rgb="FF92D050"/>
        </patternFill>
      </fill>
    </dxf>
    <dxf>
      <font>
        <b/>
        <i val="0"/>
      </font>
      <fill>
        <patternFill>
          <bgColor rgb="FFFFC000"/>
        </patternFill>
      </fill>
    </dxf>
    <dxf>
      <font>
        <b/>
        <i val="0"/>
      </font>
      <fill>
        <patternFill>
          <bgColor rgb="FFFFFF99"/>
        </patternFill>
      </fill>
    </dxf>
    <dxf>
      <font>
        <b val="0"/>
        <i val="0"/>
        <strike val="0"/>
        <condense val="0"/>
        <extend val="0"/>
        <outline val="0"/>
        <shadow val="0"/>
        <u val="none"/>
        <vertAlign val="baseline"/>
        <sz val="11"/>
        <color theme="1"/>
        <name val="Calibri"/>
        <scheme val="minor"/>
      </font>
      <fill>
        <patternFill>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fill>
        <patternFill>
          <fgColor indexed="64"/>
          <bgColor theme="0"/>
        </patternFill>
      </fill>
      <alignment horizontal="center" vertical="bottom" textRotation="0" wrapText="0" indent="0" justifyLastLine="0" shrinkToFit="0" readingOrder="0"/>
    </dxf>
    <dxf>
      <fill>
        <patternFill>
          <fgColor indexed="64"/>
          <bgColor theme="0"/>
        </patternFill>
      </fill>
      <alignment horizontal="center" vertical="bottom" textRotation="0" wrapText="0" indent="0" justifyLastLine="0" shrinkToFit="0" readingOrder="0"/>
    </dxf>
    <dxf>
      <fill>
        <patternFill>
          <fgColor indexed="64"/>
          <bgColor theme="0"/>
        </patternFill>
      </fill>
      <alignment horizontal="center" vertical="bottom" textRotation="0" wrapText="0" indent="0" justifyLastLine="0" shrinkToFit="0" readingOrder="0"/>
    </dxf>
    <dxf>
      <fill>
        <patternFill>
          <fgColor indexed="64"/>
          <bgColor theme="0"/>
        </patternFill>
      </fill>
    </dxf>
    <dxf>
      <font>
        <b val="0"/>
        <i val="0"/>
        <strike val="0"/>
        <condense val="0"/>
        <extend val="0"/>
        <outline val="0"/>
        <shadow val="0"/>
        <u val="none"/>
        <vertAlign val="baseline"/>
        <sz val="11"/>
        <color theme="1"/>
        <name val="Calibri"/>
        <scheme val="minor"/>
      </font>
      <fill>
        <patternFill>
          <fgColor indexed="64"/>
          <bgColor theme="0"/>
        </patternFill>
      </fill>
    </dxf>
    <dxf>
      <fill>
        <patternFill>
          <fgColor indexed="64"/>
          <bgColor theme="0"/>
        </patternFill>
      </fill>
    </dxf>
    <dxf>
      <font>
        <b/>
        <i val="0"/>
        <strike val="0"/>
        <condense val="0"/>
        <extend val="0"/>
        <outline val="0"/>
        <shadow val="0"/>
        <u val="none"/>
        <vertAlign val="baseline"/>
        <sz val="11"/>
        <color theme="0"/>
        <name val="Calibri"/>
        <scheme val="minor"/>
      </font>
      <fill>
        <patternFill patternType="solid">
          <fgColor indexed="64"/>
          <bgColor theme="0"/>
        </patternFill>
      </fill>
      <alignment horizontal="center" vertical="bottom" textRotation="0" wrapText="0" indent="0" justifyLastLine="0" shrinkToFit="0" readingOrder="0"/>
    </dxf>
    <dxf>
      <numFmt numFmtId="13" formatCode="0%"/>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alignment horizontal="right" readingOrder="0"/>
    </dxf>
    <dxf>
      <alignment horizontal="center" readingOrder="0"/>
    </dxf>
    <dxf>
      <numFmt numFmtId="13" formatCode="0%"/>
    </dxf>
    <dxf>
      <font>
        <b/>
        <i val="0"/>
        <color theme="0"/>
      </font>
      <fill>
        <patternFill>
          <bgColor rgb="FF0070C0"/>
        </patternFill>
      </fill>
    </dxf>
    <dxf>
      <font>
        <b/>
        <i val="0"/>
      </font>
      <fill>
        <patternFill>
          <bgColor rgb="FF92D050"/>
        </patternFill>
      </fill>
    </dxf>
    <dxf>
      <font>
        <b/>
        <i val="0"/>
      </font>
      <fill>
        <patternFill>
          <bgColor rgb="FFFFC000"/>
        </patternFill>
      </fill>
    </dxf>
    <dxf>
      <font>
        <b/>
        <i val="0"/>
      </font>
      <fill>
        <patternFill>
          <bgColor rgb="FFFFFF99"/>
        </patternFill>
      </fill>
    </dxf>
  </dxfs>
  <tableStyles count="0" defaultTableStyle="TableStyleMedium2" defaultPivotStyle="PivotStyleLight16"/>
  <colors>
    <mruColors>
      <color rgb="FF1F4E78"/>
      <color rgb="FF3D85C6"/>
      <color rgb="FFFEC000"/>
      <color rgb="FFFFFF99"/>
      <color rgb="FF98C0DA"/>
      <color rgb="FF8EA9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microsoft.com/office/2007/relationships/slicerCache" Target="slicerCaches/slicerCache2.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calcChain" Target="calcChain.xml"/><Relationship Id="rId5" Type="http://schemas.openxmlformats.org/officeDocument/2006/relationships/pivotCacheDefinition" Target="pivotCache/pivotCacheDefinition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v>Recursos técnicos</c:v>
          </c:tx>
          <c:spPr>
            <a:solidFill>
              <a:schemeClr val="accent2">
                <a:lumMod val="75000"/>
              </a:schemeClr>
            </a:solidFill>
          </c:spPr>
          <c:explosion val="10"/>
          <c:dPt>
            <c:idx val="0"/>
            <c:bubble3D val="0"/>
            <c:spPr>
              <a:solidFill>
                <a:schemeClr val="accent2">
                  <a:lumMod val="75000"/>
                </a:schemeClr>
              </a:solidFill>
              <a:ln w="19050">
                <a:solidFill>
                  <a:schemeClr val="lt1"/>
                </a:solidFill>
              </a:ln>
              <a:effectLst/>
            </c:spPr>
            <c:extLst>
              <c:ext xmlns:c16="http://schemas.microsoft.com/office/drawing/2014/chart" uri="{C3380CC4-5D6E-409C-BE32-E72D297353CC}">
                <c16:uniqueId val="{00000001-6616-420E-AD02-7732B1BC9B75}"/>
              </c:ext>
            </c:extLst>
          </c:dPt>
          <c:dPt>
            <c:idx val="1"/>
            <c:bubble3D val="0"/>
            <c:spPr>
              <a:solidFill>
                <a:schemeClr val="accent2">
                  <a:lumMod val="75000"/>
                </a:schemeClr>
              </a:solidFill>
              <a:ln w="19050">
                <a:solidFill>
                  <a:schemeClr val="lt1"/>
                </a:solidFill>
              </a:ln>
              <a:effectLst/>
            </c:spPr>
            <c:extLst>
              <c:ext xmlns:c16="http://schemas.microsoft.com/office/drawing/2014/chart" uri="{C3380CC4-5D6E-409C-BE32-E72D297353CC}">
                <c16:uniqueId val="{00000003-6616-420E-AD02-7732B1BC9B75}"/>
              </c:ext>
            </c:extLst>
          </c:dPt>
          <c:dPt>
            <c:idx val="2"/>
            <c:bubble3D val="0"/>
            <c:spPr>
              <a:solidFill>
                <a:schemeClr val="accent2">
                  <a:lumMod val="75000"/>
                </a:schemeClr>
              </a:solidFill>
              <a:ln w="19050">
                <a:solidFill>
                  <a:schemeClr val="lt1"/>
                </a:solidFill>
              </a:ln>
              <a:effectLst/>
            </c:spPr>
            <c:extLst>
              <c:ext xmlns:c16="http://schemas.microsoft.com/office/drawing/2014/chart" uri="{C3380CC4-5D6E-409C-BE32-E72D297353CC}">
                <c16:uniqueId val="{00000005-6616-420E-AD02-7732B1BC9B75}"/>
              </c:ext>
            </c:extLst>
          </c:dPt>
          <c:dPt>
            <c:idx val="3"/>
            <c:bubble3D val="0"/>
            <c:spPr>
              <a:solidFill>
                <a:schemeClr val="accent2">
                  <a:lumMod val="75000"/>
                </a:schemeClr>
              </a:solidFill>
              <a:ln w="19050">
                <a:solidFill>
                  <a:schemeClr val="lt1"/>
                </a:solidFill>
              </a:ln>
              <a:effectLst/>
            </c:spPr>
            <c:extLst>
              <c:ext xmlns:c16="http://schemas.microsoft.com/office/drawing/2014/chart" uri="{C3380CC4-5D6E-409C-BE32-E72D297353CC}">
                <c16:uniqueId val="{00000007-6616-420E-AD02-7732B1BC9B75}"/>
              </c:ext>
            </c:extLst>
          </c:dPt>
          <c:dPt>
            <c:idx val="4"/>
            <c:bubble3D val="0"/>
            <c:spPr>
              <a:solidFill>
                <a:schemeClr val="accent2">
                  <a:lumMod val="75000"/>
                </a:schemeClr>
              </a:solidFill>
              <a:ln w="19050">
                <a:solidFill>
                  <a:schemeClr val="lt1"/>
                </a:solidFill>
              </a:ln>
              <a:effectLst/>
            </c:spPr>
            <c:extLst>
              <c:ext xmlns:c16="http://schemas.microsoft.com/office/drawing/2014/chart" uri="{C3380CC4-5D6E-409C-BE32-E72D297353CC}">
                <c16:uniqueId val="{00000009-6616-420E-AD02-7732B1BC9B75}"/>
              </c:ext>
            </c:extLst>
          </c:dPt>
          <c:dPt>
            <c:idx val="5"/>
            <c:bubble3D val="0"/>
            <c:spPr>
              <a:solidFill>
                <a:schemeClr val="accent2">
                  <a:lumMod val="75000"/>
                </a:schemeClr>
              </a:solidFill>
              <a:ln w="19050">
                <a:solidFill>
                  <a:schemeClr val="lt1"/>
                </a:solidFill>
              </a:ln>
              <a:effectLst/>
            </c:spPr>
            <c:extLst>
              <c:ext xmlns:c16="http://schemas.microsoft.com/office/drawing/2014/chart" uri="{C3380CC4-5D6E-409C-BE32-E72D297353CC}">
                <c16:uniqueId val="{0000000B-6616-420E-AD02-7732B1BC9B75}"/>
              </c:ext>
            </c:extLst>
          </c:dPt>
          <c:dPt>
            <c:idx val="6"/>
            <c:bubble3D val="0"/>
            <c:spPr>
              <a:solidFill>
                <a:schemeClr val="accent2">
                  <a:lumMod val="75000"/>
                </a:schemeClr>
              </a:solidFill>
              <a:ln w="19050">
                <a:solidFill>
                  <a:schemeClr val="lt1"/>
                </a:solidFill>
              </a:ln>
              <a:effectLst/>
            </c:spPr>
            <c:extLst>
              <c:ext xmlns:c16="http://schemas.microsoft.com/office/drawing/2014/chart" uri="{C3380CC4-5D6E-409C-BE32-E72D297353CC}">
                <c16:uniqueId val="{0000000D-6616-420E-AD02-7732B1BC9B75}"/>
              </c:ext>
            </c:extLst>
          </c:dPt>
          <c:dPt>
            <c:idx val="7"/>
            <c:bubble3D val="0"/>
            <c:spPr>
              <a:solidFill>
                <a:schemeClr val="accent2">
                  <a:lumMod val="75000"/>
                </a:schemeClr>
              </a:solidFill>
              <a:ln w="19050">
                <a:solidFill>
                  <a:schemeClr val="lt1"/>
                </a:solidFill>
              </a:ln>
              <a:effectLst/>
            </c:spPr>
            <c:extLst>
              <c:ext xmlns:c16="http://schemas.microsoft.com/office/drawing/2014/chart" uri="{C3380CC4-5D6E-409C-BE32-E72D297353CC}">
                <c16:uniqueId val="{0000000F-6616-420E-AD02-7732B1BC9B75}"/>
              </c:ext>
            </c:extLst>
          </c:dPt>
          <c:dPt>
            <c:idx val="8"/>
            <c:bubble3D val="0"/>
            <c:spPr>
              <a:solidFill>
                <a:schemeClr val="accent2">
                  <a:lumMod val="75000"/>
                </a:schemeClr>
              </a:solidFill>
              <a:ln w="19050">
                <a:solidFill>
                  <a:schemeClr val="lt1"/>
                </a:solidFill>
              </a:ln>
              <a:effectLst/>
            </c:spPr>
            <c:extLst>
              <c:ext xmlns:c16="http://schemas.microsoft.com/office/drawing/2014/chart" uri="{C3380CC4-5D6E-409C-BE32-E72D297353CC}">
                <c16:uniqueId val="{00000011-6616-420E-AD02-7732B1BC9B75}"/>
              </c:ext>
            </c:extLst>
          </c:dPt>
          <c:dPt>
            <c:idx val="9"/>
            <c:bubble3D val="0"/>
            <c:spPr>
              <a:solidFill>
                <a:schemeClr val="accent2">
                  <a:lumMod val="75000"/>
                </a:schemeClr>
              </a:solidFill>
              <a:ln w="19050">
                <a:solidFill>
                  <a:schemeClr val="lt1"/>
                </a:solidFill>
              </a:ln>
              <a:effectLst/>
            </c:spPr>
            <c:extLst>
              <c:ext xmlns:c16="http://schemas.microsoft.com/office/drawing/2014/chart" uri="{C3380CC4-5D6E-409C-BE32-E72D297353CC}">
                <c16:uniqueId val="{00000013-6616-420E-AD02-7732B1BC9B75}"/>
              </c:ext>
            </c:extLst>
          </c:dPt>
          <c:dPt>
            <c:idx val="10"/>
            <c:bubble3D val="0"/>
            <c:spPr>
              <a:solidFill>
                <a:schemeClr val="accent2">
                  <a:lumMod val="75000"/>
                </a:schemeClr>
              </a:solidFill>
              <a:ln w="19050">
                <a:solidFill>
                  <a:schemeClr val="lt1"/>
                </a:solidFill>
              </a:ln>
              <a:effectLst/>
            </c:spPr>
            <c:extLst>
              <c:ext xmlns:c16="http://schemas.microsoft.com/office/drawing/2014/chart" uri="{C3380CC4-5D6E-409C-BE32-E72D297353CC}">
                <c16:uniqueId val="{00000015-6616-420E-AD02-7732B1BC9B75}"/>
              </c:ext>
            </c:extLst>
          </c:dPt>
          <c:dPt>
            <c:idx val="11"/>
            <c:bubble3D val="0"/>
            <c:spPr>
              <a:solidFill>
                <a:schemeClr val="accent2">
                  <a:lumMod val="75000"/>
                </a:schemeClr>
              </a:solidFill>
              <a:ln w="19050">
                <a:solidFill>
                  <a:schemeClr val="lt1"/>
                </a:solidFill>
              </a:ln>
              <a:effectLst/>
            </c:spPr>
            <c:extLst>
              <c:ext xmlns:c16="http://schemas.microsoft.com/office/drawing/2014/chart" uri="{C3380CC4-5D6E-409C-BE32-E72D297353CC}">
                <c16:uniqueId val="{00000017-6616-420E-AD02-7732B1BC9B75}"/>
              </c:ext>
            </c:extLst>
          </c:dPt>
          <c:dPt>
            <c:idx val="12"/>
            <c:bubble3D val="0"/>
            <c:spPr>
              <a:solidFill>
                <a:schemeClr val="accent2">
                  <a:lumMod val="75000"/>
                </a:schemeClr>
              </a:solidFill>
              <a:ln w="19050">
                <a:solidFill>
                  <a:schemeClr val="lt1"/>
                </a:solidFill>
              </a:ln>
              <a:effectLst/>
            </c:spPr>
            <c:extLst>
              <c:ext xmlns:c16="http://schemas.microsoft.com/office/drawing/2014/chart" uri="{C3380CC4-5D6E-409C-BE32-E72D297353CC}">
                <c16:uniqueId val="{00000019-6616-420E-AD02-7732B1BC9B75}"/>
              </c:ext>
            </c:extLst>
          </c:dPt>
          <c:dPt>
            <c:idx val="13"/>
            <c:bubble3D val="0"/>
            <c:spPr>
              <a:solidFill>
                <a:schemeClr val="accent2">
                  <a:lumMod val="75000"/>
                </a:schemeClr>
              </a:solidFill>
              <a:ln w="19050">
                <a:solidFill>
                  <a:schemeClr val="lt1"/>
                </a:solidFill>
              </a:ln>
              <a:effectLst/>
            </c:spPr>
            <c:extLst>
              <c:ext xmlns:c16="http://schemas.microsoft.com/office/drawing/2014/chart" uri="{C3380CC4-5D6E-409C-BE32-E72D297353CC}">
                <c16:uniqueId val="{0000001B-6616-420E-AD02-7732B1BC9B75}"/>
              </c:ext>
            </c:extLst>
          </c:dPt>
          <c:dPt>
            <c:idx val="14"/>
            <c:bubble3D val="0"/>
            <c:spPr>
              <a:solidFill>
                <a:schemeClr val="accent2">
                  <a:lumMod val="75000"/>
                </a:schemeClr>
              </a:solidFill>
              <a:ln w="19050">
                <a:solidFill>
                  <a:schemeClr val="lt1"/>
                </a:solidFill>
              </a:ln>
              <a:effectLst/>
            </c:spPr>
            <c:extLst>
              <c:ext xmlns:c16="http://schemas.microsoft.com/office/drawing/2014/chart" uri="{C3380CC4-5D6E-409C-BE32-E72D297353CC}">
                <c16:uniqueId val="{0000001D-6616-420E-AD02-7732B1BC9B75}"/>
              </c:ext>
            </c:extLst>
          </c:dPt>
          <c:dPt>
            <c:idx val="15"/>
            <c:bubble3D val="0"/>
            <c:spPr>
              <a:solidFill>
                <a:schemeClr val="accent2">
                  <a:lumMod val="75000"/>
                </a:schemeClr>
              </a:solidFill>
              <a:ln w="19050">
                <a:solidFill>
                  <a:schemeClr val="lt1"/>
                </a:solidFill>
              </a:ln>
              <a:effectLst/>
            </c:spPr>
            <c:extLst>
              <c:ext xmlns:c16="http://schemas.microsoft.com/office/drawing/2014/chart" uri="{C3380CC4-5D6E-409C-BE32-E72D297353CC}">
                <c16:uniqueId val="{0000001F-6616-420E-AD02-7732B1BC9B75}"/>
              </c:ext>
            </c:extLst>
          </c:dPt>
          <c:dPt>
            <c:idx val="16"/>
            <c:bubble3D val="0"/>
            <c:spPr>
              <a:solidFill>
                <a:schemeClr val="accent2">
                  <a:lumMod val="75000"/>
                </a:schemeClr>
              </a:solidFill>
              <a:ln w="19050">
                <a:solidFill>
                  <a:schemeClr val="lt1"/>
                </a:solidFill>
              </a:ln>
              <a:effectLst/>
            </c:spPr>
            <c:extLst>
              <c:ext xmlns:c16="http://schemas.microsoft.com/office/drawing/2014/chart" uri="{C3380CC4-5D6E-409C-BE32-E72D297353CC}">
                <c16:uniqueId val="{00000021-6616-420E-AD02-7732B1BC9B75}"/>
              </c:ext>
            </c:extLst>
          </c:dPt>
          <c:dPt>
            <c:idx val="17"/>
            <c:bubble3D val="0"/>
            <c:spPr>
              <a:solidFill>
                <a:schemeClr val="accent2">
                  <a:lumMod val="75000"/>
                </a:schemeClr>
              </a:solidFill>
              <a:ln w="19050">
                <a:solidFill>
                  <a:schemeClr val="lt1"/>
                </a:solidFill>
              </a:ln>
              <a:effectLst/>
            </c:spPr>
            <c:extLst>
              <c:ext xmlns:c16="http://schemas.microsoft.com/office/drawing/2014/chart" uri="{C3380CC4-5D6E-409C-BE32-E72D297353CC}">
                <c16:uniqueId val="{00000023-6616-420E-AD02-7732B1BC9B75}"/>
              </c:ext>
            </c:extLst>
          </c:dPt>
          <c:dPt>
            <c:idx val="18"/>
            <c:bubble3D val="0"/>
            <c:spPr>
              <a:solidFill>
                <a:schemeClr val="accent2">
                  <a:lumMod val="75000"/>
                </a:schemeClr>
              </a:solidFill>
              <a:ln w="19050">
                <a:solidFill>
                  <a:schemeClr val="lt1"/>
                </a:solidFill>
              </a:ln>
              <a:effectLst/>
            </c:spPr>
            <c:extLst>
              <c:ext xmlns:c16="http://schemas.microsoft.com/office/drawing/2014/chart" uri="{C3380CC4-5D6E-409C-BE32-E72D297353CC}">
                <c16:uniqueId val="{00000025-6616-420E-AD02-7732B1BC9B75}"/>
              </c:ext>
            </c:extLst>
          </c:dPt>
          <c:dPt>
            <c:idx val="19"/>
            <c:bubble3D val="0"/>
            <c:spPr>
              <a:solidFill>
                <a:schemeClr val="accent2">
                  <a:lumMod val="75000"/>
                </a:schemeClr>
              </a:solidFill>
              <a:ln w="19050">
                <a:solidFill>
                  <a:schemeClr val="lt1"/>
                </a:solidFill>
              </a:ln>
              <a:effectLst/>
            </c:spPr>
            <c:extLst>
              <c:ext xmlns:c16="http://schemas.microsoft.com/office/drawing/2014/chart" uri="{C3380CC4-5D6E-409C-BE32-E72D297353CC}">
                <c16:uniqueId val="{00000027-6616-420E-AD02-7732B1BC9B75}"/>
              </c:ext>
            </c:extLst>
          </c:dPt>
          <c:val>
            <c:numLit>
              <c:formatCode>General</c:formatCode>
              <c:ptCount val="2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numLit>
          </c:val>
          <c:extLst>
            <c:ext xmlns:c16="http://schemas.microsoft.com/office/drawing/2014/chart" uri="{C3380CC4-5D6E-409C-BE32-E72D297353CC}">
              <c16:uniqueId val="{00000000-A216-4120-8A08-191A02ED8C70}"/>
            </c:ext>
          </c:extLst>
        </c:ser>
        <c:dLbls>
          <c:showLegendKey val="0"/>
          <c:showVal val="0"/>
          <c:showCatName val="0"/>
          <c:showSerName val="0"/>
          <c:showPercent val="0"/>
          <c:showBubbleSize val="0"/>
          <c:showLeaderLines val="1"/>
        </c:dLbls>
        <c:firstSliceAng val="0"/>
        <c:holeSize val="60"/>
      </c:doughnutChart>
      <c:doughnutChart>
        <c:varyColors val="1"/>
        <c:ser>
          <c:idx val="1"/>
          <c:order val="1"/>
          <c:tx>
            <c:v>Recursos técnicos</c:v>
          </c:tx>
          <c:dPt>
            <c:idx val="0"/>
            <c:bubble3D val="0"/>
            <c:spPr>
              <a:noFill/>
              <a:ln w="19050">
                <a:solidFill>
                  <a:schemeClr val="lt1"/>
                </a:solidFill>
              </a:ln>
              <a:effectLst/>
            </c:spPr>
            <c:extLst>
              <c:ext xmlns:c16="http://schemas.microsoft.com/office/drawing/2014/chart" uri="{C3380CC4-5D6E-409C-BE32-E72D297353CC}">
                <c16:uniqueId val="{0000002D-ACC5-48FB-8385-EF21647236AD}"/>
              </c:ext>
            </c:extLst>
          </c:dPt>
          <c:dPt>
            <c:idx val="1"/>
            <c:bubble3D val="0"/>
            <c:spPr>
              <a:solidFill>
                <a:schemeClr val="bg1">
                  <a:alpha val="76000"/>
                </a:schemeClr>
              </a:solidFill>
              <a:ln w="19050">
                <a:solidFill>
                  <a:schemeClr val="lt1"/>
                </a:solidFill>
              </a:ln>
              <a:effectLst/>
            </c:spPr>
            <c:extLst>
              <c:ext xmlns:c16="http://schemas.microsoft.com/office/drawing/2014/chart" uri="{C3380CC4-5D6E-409C-BE32-E72D297353CC}">
                <c16:uniqueId val="{0000002E-ACC5-48FB-8385-EF21647236AD}"/>
              </c:ext>
            </c:extLst>
          </c:dPt>
          <c:val>
            <c:numRef>
              <c:f>matriz!$D$4:$E$4</c:f>
              <c:numCache>
                <c:formatCode>0%</c:formatCode>
                <c:ptCount val="2"/>
                <c:pt idx="0">
                  <c:v>0.25</c:v>
                </c:pt>
                <c:pt idx="1">
                  <c:v>0.75</c:v>
                </c:pt>
              </c:numCache>
            </c:numRef>
          </c:val>
          <c:extLst>
            <c:ext xmlns:c16="http://schemas.microsoft.com/office/drawing/2014/chart" uri="{C3380CC4-5D6E-409C-BE32-E72D297353CC}">
              <c16:uniqueId val="{0000002C-ACC5-48FB-8385-EF21647236AD}"/>
            </c:ext>
          </c:extLst>
        </c:ser>
        <c:dLbls>
          <c:showLegendKey val="0"/>
          <c:showVal val="0"/>
          <c:showCatName val="0"/>
          <c:showSerName val="0"/>
          <c:showPercent val="0"/>
          <c:showBubbleSize val="0"/>
          <c:showLeaderLines val="1"/>
        </c:dLbls>
        <c:firstSliceAng val="0"/>
        <c:holeSize val="60"/>
      </c:doughnutChart>
      <c:spPr>
        <a:noFill/>
        <a:ln>
          <a:noFill/>
        </a:ln>
        <a:effectLst/>
      </c:spPr>
    </c:plotArea>
    <c:plotVisOnly val="1"/>
    <c:dispBlanksAs val="gap"/>
    <c:showDLblsOverMax val="0"/>
  </c:chart>
  <c:spPr>
    <a:noFill/>
    <a:ln w="9525" cap="flat" cmpd="sng" algn="ctr">
      <a:noFill/>
      <a:round/>
    </a:ln>
    <a:effectLst/>
  </c:spPr>
  <c:txPr>
    <a:bodyPr/>
    <a:lstStyle/>
    <a:p>
      <a:pPr>
        <a:defRPr/>
      </a:pPr>
      <a:endParaRPr lang="es-C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v>Recurso humano</c:v>
          </c:tx>
          <c:spPr>
            <a:solidFill>
              <a:srgbClr val="FEC000"/>
            </a:solidFill>
          </c:spPr>
          <c:explosion val="10"/>
          <c:dPt>
            <c:idx val="0"/>
            <c:bubble3D val="0"/>
            <c:spPr>
              <a:solidFill>
                <a:srgbClr val="FEC000"/>
              </a:solidFill>
              <a:ln w="19050">
                <a:solidFill>
                  <a:schemeClr val="lt1"/>
                </a:solidFill>
              </a:ln>
              <a:effectLst/>
            </c:spPr>
            <c:extLst>
              <c:ext xmlns:c16="http://schemas.microsoft.com/office/drawing/2014/chart" uri="{C3380CC4-5D6E-409C-BE32-E72D297353CC}">
                <c16:uniqueId val="{00000001-9CDB-4895-A586-B6AE6FEF9F9C}"/>
              </c:ext>
            </c:extLst>
          </c:dPt>
          <c:dPt>
            <c:idx val="1"/>
            <c:bubble3D val="0"/>
            <c:spPr>
              <a:solidFill>
                <a:srgbClr val="FEC000"/>
              </a:solidFill>
              <a:ln w="19050">
                <a:solidFill>
                  <a:schemeClr val="lt1"/>
                </a:solidFill>
              </a:ln>
              <a:effectLst/>
            </c:spPr>
            <c:extLst>
              <c:ext xmlns:c16="http://schemas.microsoft.com/office/drawing/2014/chart" uri="{C3380CC4-5D6E-409C-BE32-E72D297353CC}">
                <c16:uniqueId val="{00000003-9CDB-4895-A586-B6AE6FEF9F9C}"/>
              </c:ext>
            </c:extLst>
          </c:dPt>
          <c:dPt>
            <c:idx val="2"/>
            <c:bubble3D val="0"/>
            <c:spPr>
              <a:solidFill>
                <a:srgbClr val="FEC000"/>
              </a:solidFill>
              <a:ln w="19050">
                <a:solidFill>
                  <a:schemeClr val="lt1"/>
                </a:solidFill>
              </a:ln>
              <a:effectLst/>
            </c:spPr>
            <c:extLst>
              <c:ext xmlns:c16="http://schemas.microsoft.com/office/drawing/2014/chart" uri="{C3380CC4-5D6E-409C-BE32-E72D297353CC}">
                <c16:uniqueId val="{00000005-9CDB-4895-A586-B6AE6FEF9F9C}"/>
              </c:ext>
            </c:extLst>
          </c:dPt>
          <c:dPt>
            <c:idx val="3"/>
            <c:bubble3D val="0"/>
            <c:spPr>
              <a:solidFill>
                <a:srgbClr val="FEC000"/>
              </a:solidFill>
              <a:ln w="19050">
                <a:solidFill>
                  <a:schemeClr val="lt1"/>
                </a:solidFill>
              </a:ln>
              <a:effectLst/>
            </c:spPr>
            <c:extLst>
              <c:ext xmlns:c16="http://schemas.microsoft.com/office/drawing/2014/chart" uri="{C3380CC4-5D6E-409C-BE32-E72D297353CC}">
                <c16:uniqueId val="{00000007-9CDB-4895-A586-B6AE6FEF9F9C}"/>
              </c:ext>
            </c:extLst>
          </c:dPt>
          <c:dPt>
            <c:idx val="4"/>
            <c:bubble3D val="0"/>
            <c:spPr>
              <a:solidFill>
                <a:srgbClr val="FEC000"/>
              </a:solidFill>
              <a:ln w="19050">
                <a:solidFill>
                  <a:schemeClr val="lt1"/>
                </a:solidFill>
              </a:ln>
              <a:effectLst/>
            </c:spPr>
            <c:extLst>
              <c:ext xmlns:c16="http://schemas.microsoft.com/office/drawing/2014/chart" uri="{C3380CC4-5D6E-409C-BE32-E72D297353CC}">
                <c16:uniqueId val="{00000009-9CDB-4895-A586-B6AE6FEF9F9C}"/>
              </c:ext>
            </c:extLst>
          </c:dPt>
          <c:dPt>
            <c:idx val="5"/>
            <c:bubble3D val="0"/>
            <c:spPr>
              <a:solidFill>
                <a:srgbClr val="FEC000"/>
              </a:solidFill>
              <a:ln w="19050">
                <a:solidFill>
                  <a:schemeClr val="lt1"/>
                </a:solidFill>
              </a:ln>
              <a:effectLst/>
            </c:spPr>
            <c:extLst>
              <c:ext xmlns:c16="http://schemas.microsoft.com/office/drawing/2014/chart" uri="{C3380CC4-5D6E-409C-BE32-E72D297353CC}">
                <c16:uniqueId val="{0000000B-9CDB-4895-A586-B6AE6FEF9F9C}"/>
              </c:ext>
            </c:extLst>
          </c:dPt>
          <c:dPt>
            <c:idx val="6"/>
            <c:bubble3D val="0"/>
            <c:spPr>
              <a:solidFill>
                <a:srgbClr val="FEC000"/>
              </a:solidFill>
              <a:ln w="19050">
                <a:solidFill>
                  <a:schemeClr val="lt1"/>
                </a:solidFill>
              </a:ln>
              <a:effectLst/>
            </c:spPr>
            <c:extLst>
              <c:ext xmlns:c16="http://schemas.microsoft.com/office/drawing/2014/chart" uri="{C3380CC4-5D6E-409C-BE32-E72D297353CC}">
                <c16:uniqueId val="{0000000D-9CDB-4895-A586-B6AE6FEF9F9C}"/>
              </c:ext>
            </c:extLst>
          </c:dPt>
          <c:dPt>
            <c:idx val="7"/>
            <c:bubble3D val="0"/>
            <c:spPr>
              <a:solidFill>
                <a:srgbClr val="FEC000"/>
              </a:solidFill>
              <a:ln w="19050">
                <a:solidFill>
                  <a:schemeClr val="lt1"/>
                </a:solidFill>
              </a:ln>
              <a:effectLst/>
            </c:spPr>
            <c:extLst>
              <c:ext xmlns:c16="http://schemas.microsoft.com/office/drawing/2014/chart" uri="{C3380CC4-5D6E-409C-BE32-E72D297353CC}">
                <c16:uniqueId val="{0000000F-9CDB-4895-A586-B6AE6FEF9F9C}"/>
              </c:ext>
            </c:extLst>
          </c:dPt>
          <c:dPt>
            <c:idx val="8"/>
            <c:bubble3D val="0"/>
            <c:spPr>
              <a:solidFill>
                <a:srgbClr val="FEC000"/>
              </a:solidFill>
              <a:ln w="19050">
                <a:solidFill>
                  <a:schemeClr val="lt1"/>
                </a:solidFill>
              </a:ln>
              <a:effectLst/>
            </c:spPr>
            <c:extLst>
              <c:ext xmlns:c16="http://schemas.microsoft.com/office/drawing/2014/chart" uri="{C3380CC4-5D6E-409C-BE32-E72D297353CC}">
                <c16:uniqueId val="{00000011-9CDB-4895-A586-B6AE6FEF9F9C}"/>
              </c:ext>
            </c:extLst>
          </c:dPt>
          <c:dPt>
            <c:idx val="9"/>
            <c:bubble3D val="0"/>
            <c:spPr>
              <a:solidFill>
                <a:srgbClr val="FEC000"/>
              </a:solidFill>
              <a:ln w="19050">
                <a:solidFill>
                  <a:schemeClr val="lt1"/>
                </a:solidFill>
              </a:ln>
              <a:effectLst/>
            </c:spPr>
            <c:extLst>
              <c:ext xmlns:c16="http://schemas.microsoft.com/office/drawing/2014/chart" uri="{C3380CC4-5D6E-409C-BE32-E72D297353CC}">
                <c16:uniqueId val="{00000013-9CDB-4895-A586-B6AE6FEF9F9C}"/>
              </c:ext>
            </c:extLst>
          </c:dPt>
          <c:dPt>
            <c:idx val="10"/>
            <c:bubble3D val="0"/>
            <c:spPr>
              <a:solidFill>
                <a:srgbClr val="FEC000"/>
              </a:solidFill>
              <a:ln w="19050">
                <a:solidFill>
                  <a:schemeClr val="lt1"/>
                </a:solidFill>
              </a:ln>
              <a:effectLst/>
            </c:spPr>
            <c:extLst>
              <c:ext xmlns:c16="http://schemas.microsoft.com/office/drawing/2014/chart" uri="{C3380CC4-5D6E-409C-BE32-E72D297353CC}">
                <c16:uniqueId val="{00000015-9CDB-4895-A586-B6AE6FEF9F9C}"/>
              </c:ext>
            </c:extLst>
          </c:dPt>
          <c:dPt>
            <c:idx val="11"/>
            <c:bubble3D val="0"/>
            <c:spPr>
              <a:solidFill>
                <a:srgbClr val="FEC000"/>
              </a:solidFill>
              <a:ln w="19050">
                <a:solidFill>
                  <a:schemeClr val="lt1"/>
                </a:solidFill>
              </a:ln>
              <a:effectLst/>
            </c:spPr>
            <c:extLst>
              <c:ext xmlns:c16="http://schemas.microsoft.com/office/drawing/2014/chart" uri="{C3380CC4-5D6E-409C-BE32-E72D297353CC}">
                <c16:uniqueId val="{00000017-9CDB-4895-A586-B6AE6FEF9F9C}"/>
              </c:ext>
            </c:extLst>
          </c:dPt>
          <c:dPt>
            <c:idx val="12"/>
            <c:bubble3D val="0"/>
            <c:spPr>
              <a:solidFill>
                <a:srgbClr val="FEC000"/>
              </a:solidFill>
              <a:ln w="19050">
                <a:solidFill>
                  <a:schemeClr val="lt1"/>
                </a:solidFill>
              </a:ln>
              <a:effectLst/>
            </c:spPr>
            <c:extLst>
              <c:ext xmlns:c16="http://schemas.microsoft.com/office/drawing/2014/chart" uri="{C3380CC4-5D6E-409C-BE32-E72D297353CC}">
                <c16:uniqueId val="{00000019-9CDB-4895-A586-B6AE6FEF9F9C}"/>
              </c:ext>
            </c:extLst>
          </c:dPt>
          <c:dPt>
            <c:idx val="13"/>
            <c:bubble3D val="0"/>
            <c:spPr>
              <a:solidFill>
                <a:srgbClr val="FEC000"/>
              </a:solidFill>
              <a:ln w="19050">
                <a:solidFill>
                  <a:schemeClr val="lt1"/>
                </a:solidFill>
              </a:ln>
              <a:effectLst/>
            </c:spPr>
            <c:extLst>
              <c:ext xmlns:c16="http://schemas.microsoft.com/office/drawing/2014/chart" uri="{C3380CC4-5D6E-409C-BE32-E72D297353CC}">
                <c16:uniqueId val="{0000001B-9CDB-4895-A586-B6AE6FEF9F9C}"/>
              </c:ext>
            </c:extLst>
          </c:dPt>
          <c:dPt>
            <c:idx val="14"/>
            <c:bubble3D val="0"/>
            <c:spPr>
              <a:solidFill>
                <a:srgbClr val="FEC000"/>
              </a:solidFill>
              <a:ln w="19050">
                <a:solidFill>
                  <a:schemeClr val="lt1"/>
                </a:solidFill>
              </a:ln>
              <a:effectLst/>
            </c:spPr>
            <c:extLst>
              <c:ext xmlns:c16="http://schemas.microsoft.com/office/drawing/2014/chart" uri="{C3380CC4-5D6E-409C-BE32-E72D297353CC}">
                <c16:uniqueId val="{0000001D-9CDB-4895-A586-B6AE6FEF9F9C}"/>
              </c:ext>
            </c:extLst>
          </c:dPt>
          <c:dPt>
            <c:idx val="15"/>
            <c:bubble3D val="0"/>
            <c:spPr>
              <a:solidFill>
                <a:srgbClr val="FEC000"/>
              </a:solidFill>
              <a:ln w="19050">
                <a:solidFill>
                  <a:schemeClr val="lt1"/>
                </a:solidFill>
              </a:ln>
              <a:effectLst/>
            </c:spPr>
            <c:extLst>
              <c:ext xmlns:c16="http://schemas.microsoft.com/office/drawing/2014/chart" uri="{C3380CC4-5D6E-409C-BE32-E72D297353CC}">
                <c16:uniqueId val="{0000001F-9CDB-4895-A586-B6AE6FEF9F9C}"/>
              </c:ext>
            </c:extLst>
          </c:dPt>
          <c:dPt>
            <c:idx val="16"/>
            <c:bubble3D val="0"/>
            <c:spPr>
              <a:solidFill>
                <a:srgbClr val="FEC000"/>
              </a:solidFill>
              <a:ln w="19050">
                <a:solidFill>
                  <a:schemeClr val="lt1"/>
                </a:solidFill>
              </a:ln>
              <a:effectLst/>
            </c:spPr>
            <c:extLst>
              <c:ext xmlns:c16="http://schemas.microsoft.com/office/drawing/2014/chart" uri="{C3380CC4-5D6E-409C-BE32-E72D297353CC}">
                <c16:uniqueId val="{00000021-9CDB-4895-A586-B6AE6FEF9F9C}"/>
              </c:ext>
            </c:extLst>
          </c:dPt>
          <c:dPt>
            <c:idx val="17"/>
            <c:bubble3D val="0"/>
            <c:spPr>
              <a:solidFill>
                <a:srgbClr val="FEC000"/>
              </a:solidFill>
              <a:ln w="19050">
                <a:solidFill>
                  <a:schemeClr val="lt1"/>
                </a:solidFill>
              </a:ln>
              <a:effectLst/>
            </c:spPr>
            <c:extLst>
              <c:ext xmlns:c16="http://schemas.microsoft.com/office/drawing/2014/chart" uri="{C3380CC4-5D6E-409C-BE32-E72D297353CC}">
                <c16:uniqueId val="{00000023-9CDB-4895-A586-B6AE6FEF9F9C}"/>
              </c:ext>
            </c:extLst>
          </c:dPt>
          <c:dPt>
            <c:idx val="18"/>
            <c:bubble3D val="0"/>
            <c:spPr>
              <a:solidFill>
                <a:srgbClr val="FEC000"/>
              </a:solidFill>
              <a:ln w="19050">
                <a:solidFill>
                  <a:schemeClr val="lt1"/>
                </a:solidFill>
              </a:ln>
              <a:effectLst/>
            </c:spPr>
            <c:extLst>
              <c:ext xmlns:c16="http://schemas.microsoft.com/office/drawing/2014/chart" uri="{C3380CC4-5D6E-409C-BE32-E72D297353CC}">
                <c16:uniqueId val="{00000025-9CDB-4895-A586-B6AE6FEF9F9C}"/>
              </c:ext>
            </c:extLst>
          </c:dPt>
          <c:dPt>
            <c:idx val="19"/>
            <c:bubble3D val="0"/>
            <c:spPr>
              <a:solidFill>
                <a:srgbClr val="FEC000"/>
              </a:solidFill>
              <a:ln w="19050">
                <a:solidFill>
                  <a:schemeClr val="lt1"/>
                </a:solidFill>
              </a:ln>
              <a:effectLst/>
            </c:spPr>
            <c:extLst>
              <c:ext xmlns:c16="http://schemas.microsoft.com/office/drawing/2014/chart" uri="{C3380CC4-5D6E-409C-BE32-E72D297353CC}">
                <c16:uniqueId val="{00000027-9CDB-4895-A586-B6AE6FEF9F9C}"/>
              </c:ext>
            </c:extLst>
          </c:dPt>
          <c:val>
            <c:numLit>
              <c:formatCode>General</c:formatCode>
              <c:ptCount val="2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numLit>
          </c:val>
          <c:extLst>
            <c:ext xmlns:c16="http://schemas.microsoft.com/office/drawing/2014/chart" uri="{C3380CC4-5D6E-409C-BE32-E72D297353CC}">
              <c16:uniqueId val="{00000000-361F-48EF-9C04-A72E6DF57F22}"/>
            </c:ext>
          </c:extLst>
        </c:ser>
        <c:dLbls>
          <c:showLegendKey val="0"/>
          <c:showVal val="0"/>
          <c:showCatName val="0"/>
          <c:showSerName val="0"/>
          <c:showPercent val="0"/>
          <c:showBubbleSize val="0"/>
          <c:showLeaderLines val="1"/>
        </c:dLbls>
        <c:firstSliceAng val="0"/>
        <c:holeSize val="60"/>
      </c:doughnutChart>
      <c:doughnutChart>
        <c:varyColors val="1"/>
        <c:ser>
          <c:idx val="1"/>
          <c:order val="1"/>
          <c:tx>
            <c:v>Recurso humano</c:v>
          </c:tx>
          <c:dPt>
            <c:idx val="0"/>
            <c:bubble3D val="0"/>
            <c:spPr>
              <a:noFill/>
              <a:ln w="19050">
                <a:solidFill>
                  <a:schemeClr val="lt1"/>
                </a:solidFill>
              </a:ln>
              <a:effectLst/>
            </c:spPr>
            <c:extLst>
              <c:ext xmlns:c16="http://schemas.microsoft.com/office/drawing/2014/chart" uri="{C3380CC4-5D6E-409C-BE32-E72D297353CC}">
                <c16:uniqueId val="{0000002D-7976-480A-AB6D-8CD028F2A693}"/>
              </c:ext>
            </c:extLst>
          </c:dPt>
          <c:dPt>
            <c:idx val="1"/>
            <c:bubble3D val="0"/>
            <c:spPr>
              <a:solidFill>
                <a:schemeClr val="bg1">
                  <a:alpha val="76000"/>
                </a:schemeClr>
              </a:solidFill>
              <a:ln w="19050">
                <a:solidFill>
                  <a:schemeClr val="lt1"/>
                </a:solidFill>
              </a:ln>
              <a:effectLst/>
            </c:spPr>
            <c:extLst>
              <c:ext xmlns:c16="http://schemas.microsoft.com/office/drawing/2014/chart" uri="{C3380CC4-5D6E-409C-BE32-E72D297353CC}">
                <c16:uniqueId val="{0000002E-7976-480A-AB6D-8CD028F2A693}"/>
              </c:ext>
            </c:extLst>
          </c:dPt>
          <c:val>
            <c:numRef>
              <c:f>matriz!$D$9:$E$9</c:f>
              <c:numCache>
                <c:formatCode>0%</c:formatCode>
                <c:ptCount val="2"/>
                <c:pt idx="0">
                  <c:v>0.25</c:v>
                </c:pt>
                <c:pt idx="1">
                  <c:v>0.75</c:v>
                </c:pt>
              </c:numCache>
            </c:numRef>
          </c:val>
          <c:extLst>
            <c:ext xmlns:c16="http://schemas.microsoft.com/office/drawing/2014/chart" uri="{C3380CC4-5D6E-409C-BE32-E72D297353CC}">
              <c16:uniqueId val="{0000002C-7976-480A-AB6D-8CD028F2A693}"/>
            </c:ext>
          </c:extLst>
        </c:ser>
        <c:dLbls>
          <c:showLegendKey val="0"/>
          <c:showVal val="0"/>
          <c:showCatName val="0"/>
          <c:showSerName val="0"/>
          <c:showPercent val="0"/>
          <c:showBubbleSize val="0"/>
          <c:showLeaderLines val="1"/>
        </c:dLbls>
        <c:firstSliceAng val="0"/>
        <c:holeSize val="60"/>
      </c:doughnutChart>
      <c:spPr>
        <a:noFill/>
        <a:ln>
          <a:noFill/>
        </a:ln>
        <a:effectLst/>
      </c:spPr>
    </c:plotArea>
    <c:plotVisOnly val="1"/>
    <c:dispBlanksAs val="gap"/>
    <c:showDLblsOverMax val="0"/>
  </c:chart>
  <c:spPr>
    <a:noFill/>
    <a:ln w="9525" cap="flat" cmpd="sng" algn="ctr">
      <a:noFill/>
      <a:round/>
    </a:ln>
    <a:effectLst/>
  </c:spPr>
  <c:txPr>
    <a:bodyPr/>
    <a:lstStyle/>
    <a:p>
      <a:pPr>
        <a:defRPr/>
      </a:pPr>
      <a:endParaRPr lang="es-C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v>Recursos técnicos</c:v>
          </c:tx>
          <c:spPr>
            <a:solidFill>
              <a:srgbClr val="3D85C6"/>
            </a:solidFill>
          </c:spPr>
          <c:explosion val="10"/>
          <c:dPt>
            <c:idx val="0"/>
            <c:bubble3D val="0"/>
            <c:spPr>
              <a:solidFill>
                <a:srgbClr val="3D85C6"/>
              </a:solidFill>
              <a:ln w="19050">
                <a:solidFill>
                  <a:schemeClr val="lt1"/>
                </a:solidFill>
              </a:ln>
              <a:effectLst/>
            </c:spPr>
            <c:extLst>
              <c:ext xmlns:c16="http://schemas.microsoft.com/office/drawing/2014/chart" uri="{C3380CC4-5D6E-409C-BE32-E72D297353CC}">
                <c16:uniqueId val="{00000001-B75B-4691-89F4-2F31A9844963}"/>
              </c:ext>
            </c:extLst>
          </c:dPt>
          <c:dPt>
            <c:idx val="1"/>
            <c:bubble3D val="0"/>
            <c:spPr>
              <a:solidFill>
                <a:srgbClr val="3D85C6"/>
              </a:solidFill>
              <a:ln w="19050">
                <a:solidFill>
                  <a:schemeClr val="lt1"/>
                </a:solidFill>
              </a:ln>
              <a:effectLst/>
            </c:spPr>
            <c:extLst>
              <c:ext xmlns:c16="http://schemas.microsoft.com/office/drawing/2014/chart" uri="{C3380CC4-5D6E-409C-BE32-E72D297353CC}">
                <c16:uniqueId val="{00000003-B75B-4691-89F4-2F31A9844963}"/>
              </c:ext>
            </c:extLst>
          </c:dPt>
          <c:dPt>
            <c:idx val="2"/>
            <c:bubble3D val="0"/>
            <c:spPr>
              <a:solidFill>
                <a:srgbClr val="3D85C6"/>
              </a:solidFill>
              <a:ln w="19050">
                <a:solidFill>
                  <a:schemeClr val="lt1"/>
                </a:solidFill>
              </a:ln>
              <a:effectLst/>
            </c:spPr>
            <c:extLst>
              <c:ext xmlns:c16="http://schemas.microsoft.com/office/drawing/2014/chart" uri="{C3380CC4-5D6E-409C-BE32-E72D297353CC}">
                <c16:uniqueId val="{00000005-B75B-4691-89F4-2F31A9844963}"/>
              </c:ext>
            </c:extLst>
          </c:dPt>
          <c:dPt>
            <c:idx val="3"/>
            <c:bubble3D val="0"/>
            <c:spPr>
              <a:solidFill>
                <a:srgbClr val="3D85C6"/>
              </a:solidFill>
              <a:ln w="19050">
                <a:solidFill>
                  <a:schemeClr val="lt1"/>
                </a:solidFill>
              </a:ln>
              <a:effectLst/>
            </c:spPr>
            <c:extLst>
              <c:ext xmlns:c16="http://schemas.microsoft.com/office/drawing/2014/chart" uri="{C3380CC4-5D6E-409C-BE32-E72D297353CC}">
                <c16:uniqueId val="{00000007-B75B-4691-89F4-2F31A9844963}"/>
              </c:ext>
            </c:extLst>
          </c:dPt>
          <c:dPt>
            <c:idx val="4"/>
            <c:bubble3D val="0"/>
            <c:spPr>
              <a:solidFill>
                <a:srgbClr val="3D85C6"/>
              </a:solidFill>
              <a:ln w="19050">
                <a:solidFill>
                  <a:schemeClr val="lt1"/>
                </a:solidFill>
              </a:ln>
              <a:effectLst/>
            </c:spPr>
            <c:extLst>
              <c:ext xmlns:c16="http://schemas.microsoft.com/office/drawing/2014/chart" uri="{C3380CC4-5D6E-409C-BE32-E72D297353CC}">
                <c16:uniqueId val="{00000009-B75B-4691-89F4-2F31A9844963}"/>
              </c:ext>
            </c:extLst>
          </c:dPt>
          <c:dPt>
            <c:idx val="5"/>
            <c:bubble3D val="0"/>
            <c:spPr>
              <a:solidFill>
                <a:srgbClr val="3D85C6"/>
              </a:solidFill>
              <a:ln w="19050">
                <a:solidFill>
                  <a:schemeClr val="lt1"/>
                </a:solidFill>
              </a:ln>
              <a:effectLst/>
            </c:spPr>
            <c:extLst>
              <c:ext xmlns:c16="http://schemas.microsoft.com/office/drawing/2014/chart" uri="{C3380CC4-5D6E-409C-BE32-E72D297353CC}">
                <c16:uniqueId val="{0000000B-B75B-4691-89F4-2F31A9844963}"/>
              </c:ext>
            </c:extLst>
          </c:dPt>
          <c:dPt>
            <c:idx val="6"/>
            <c:bubble3D val="0"/>
            <c:spPr>
              <a:solidFill>
                <a:srgbClr val="3D85C6"/>
              </a:solidFill>
              <a:ln w="19050">
                <a:solidFill>
                  <a:schemeClr val="lt1"/>
                </a:solidFill>
              </a:ln>
              <a:effectLst/>
            </c:spPr>
            <c:extLst>
              <c:ext xmlns:c16="http://schemas.microsoft.com/office/drawing/2014/chart" uri="{C3380CC4-5D6E-409C-BE32-E72D297353CC}">
                <c16:uniqueId val="{0000000D-B75B-4691-89F4-2F31A9844963}"/>
              </c:ext>
            </c:extLst>
          </c:dPt>
          <c:dPt>
            <c:idx val="7"/>
            <c:bubble3D val="0"/>
            <c:spPr>
              <a:solidFill>
                <a:srgbClr val="3D85C6"/>
              </a:solidFill>
              <a:ln w="19050">
                <a:solidFill>
                  <a:schemeClr val="lt1"/>
                </a:solidFill>
              </a:ln>
              <a:effectLst/>
            </c:spPr>
            <c:extLst>
              <c:ext xmlns:c16="http://schemas.microsoft.com/office/drawing/2014/chart" uri="{C3380CC4-5D6E-409C-BE32-E72D297353CC}">
                <c16:uniqueId val="{0000000F-B75B-4691-89F4-2F31A9844963}"/>
              </c:ext>
            </c:extLst>
          </c:dPt>
          <c:dPt>
            <c:idx val="8"/>
            <c:bubble3D val="0"/>
            <c:spPr>
              <a:solidFill>
                <a:srgbClr val="3D85C6"/>
              </a:solidFill>
              <a:ln w="19050">
                <a:solidFill>
                  <a:schemeClr val="lt1"/>
                </a:solidFill>
              </a:ln>
              <a:effectLst/>
            </c:spPr>
            <c:extLst>
              <c:ext xmlns:c16="http://schemas.microsoft.com/office/drawing/2014/chart" uri="{C3380CC4-5D6E-409C-BE32-E72D297353CC}">
                <c16:uniqueId val="{00000011-B75B-4691-89F4-2F31A9844963}"/>
              </c:ext>
            </c:extLst>
          </c:dPt>
          <c:dPt>
            <c:idx val="9"/>
            <c:bubble3D val="0"/>
            <c:spPr>
              <a:solidFill>
                <a:srgbClr val="3D85C6"/>
              </a:solidFill>
              <a:ln w="19050">
                <a:solidFill>
                  <a:schemeClr val="lt1"/>
                </a:solidFill>
              </a:ln>
              <a:effectLst/>
            </c:spPr>
            <c:extLst>
              <c:ext xmlns:c16="http://schemas.microsoft.com/office/drawing/2014/chart" uri="{C3380CC4-5D6E-409C-BE32-E72D297353CC}">
                <c16:uniqueId val="{00000013-B75B-4691-89F4-2F31A9844963}"/>
              </c:ext>
            </c:extLst>
          </c:dPt>
          <c:dPt>
            <c:idx val="10"/>
            <c:bubble3D val="0"/>
            <c:spPr>
              <a:solidFill>
                <a:srgbClr val="3D85C6"/>
              </a:solidFill>
              <a:ln w="19050">
                <a:solidFill>
                  <a:schemeClr val="lt1"/>
                </a:solidFill>
              </a:ln>
              <a:effectLst/>
            </c:spPr>
            <c:extLst>
              <c:ext xmlns:c16="http://schemas.microsoft.com/office/drawing/2014/chart" uri="{C3380CC4-5D6E-409C-BE32-E72D297353CC}">
                <c16:uniqueId val="{00000015-B75B-4691-89F4-2F31A9844963}"/>
              </c:ext>
            </c:extLst>
          </c:dPt>
          <c:dPt>
            <c:idx val="11"/>
            <c:bubble3D val="0"/>
            <c:spPr>
              <a:solidFill>
                <a:srgbClr val="3D85C6"/>
              </a:solidFill>
              <a:ln w="19050">
                <a:solidFill>
                  <a:schemeClr val="lt1"/>
                </a:solidFill>
              </a:ln>
              <a:effectLst/>
            </c:spPr>
            <c:extLst>
              <c:ext xmlns:c16="http://schemas.microsoft.com/office/drawing/2014/chart" uri="{C3380CC4-5D6E-409C-BE32-E72D297353CC}">
                <c16:uniqueId val="{00000017-B75B-4691-89F4-2F31A9844963}"/>
              </c:ext>
            </c:extLst>
          </c:dPt>
          <c:dPt>
            <c:idx val="12"/>
            <c:bubble3D val="0"/>
            <c:spPr>
              <a:solidFill>
                <a:srgbClr val="3D85C6"/>
              </a:solidFill>
              <a:ln w="19050">
                <a:solidFill>
                  <a:schemeClr val="lt1"/>
                </a:solidFill>
              </a:ln>
              <a:effectLst/>
            </c:spPr>
            <c:extLst>
              <c:ext xmlns:c16="http://schemas.microsoft.com/office/drawing/2014/chart" uri="{C3380CC4-5D6E-409C-BE32-E72D297353CC}">
                <c16:uniqueId val="{00000019-B75B-4691-89F4-2F31A9844963}"/>
              </c:ext>
            </c:extLst>
          </c:dPt>
          <c:dPt>
            <c:idx val="13"/>
            <c:bubble3D val="0"/>
            <c:spPr>
              <a:solidFill>
                <a:srgbClr val="3D85C6"/>
              </a:solidFill>
              <a:ln w="19050">
                <a:solidFill>
                  <a:schemeClr val="lt1"/>
                </a:solidFill>
              </a:ln>
              <a:effectLst/>
            </c:spPr>
            <c:extLst>
              <c:ext xmlns:c16="http://schemas.microsoft.com/office/drawing/2014/chart" uri="{C3380CC4-5D6E-409C-BE32-E72D297353CC}">
                <c16:uniqueId val="{0000001B-B75B-4691-89F4-2F31A9844963}"/>
              </c:ext>
            </c:extLst>
          </c:dPt>
          <c:dPt>
            <c:idx val="14"/>
            <c:bubble3D val="0"/>
            <c:spPr>
              <a:solidFill>
                <a:srgbClr val="3D85C6"/>
              </a:solidFill>
              <a:ln w="19050">
                <a:solidFill>
                  <a:schemeClr val="lt1"/>
                </a:solidFill>
              </a:ln>
              <a:effectLst/>
            </c:spPr>
            <c:extLst>
              <c:ext xmlns:c16="http://schemas.microsoft.com/office/drawing/2014/chart" uri="{C3380CC4-5D6E-409C-BE32-E72D297353CC}">
                <c16:uniqueId val="{0000001D-B75B-4691-89F4-2F31A9844963}"/>
              </c:ext>
            </c:extLst>
          </c:dPt>
          <c:dPt>
            <c:idx val="15"/>
            <c:bubble3D val="0"/>
            <c:spPr>
              <a:solidFill>
                <a:srgbClr val="3D85C6"/>
              </a:solidFill>
              <a:ln w="19050">
                <a:solidFill>
                  <a:schemeClr val="lt1"/>
                </a:solidFill>
              </a:ln>
              <a:effectLst/>
            </c:spPr>
            <c:extLst>
              <c:ext xmlns:c16="http://schemas.microsoft.com/office/drawing/2014/chart" uri="{C3380CC4-5D6E-409C-BE32-E72D297353CC}">
                <c16:uniqueId val="{0000001F-B75B-4691-89F4-2F31A9844963}"/>
              </c:ext>
            </c:extLst>
          </c:dPt>
          <c:dPt>
            <c:idx val="16"/>
            <c:bubble3D val="0"/>
            <c:spPr>
              <a:solidFill>
                <a:srgbClr val="3D85C6"/>
              </a:solidFill>
              <a:ln w="19050">
                <a:solidFill>
                  <a:schemeClr val="lt1"/>
                </a:solidFill>
              </a:ln>
              <a:effectLst/>
            </c:spPr>
            <c:extLst>
              <c:ext xmlns:c16="http://schemas.microsoft.com/office/drawing/2014/chart" uri="{C3380CC4-5D6E-409C-BE32-E72D297353CC}">
                <c16:uniqueId val="{00000021-B75B-4691-89F4-2F31A9844963}"/>
              </c:ext>
            </c:extLst>
          </c:dPt>
          <c:dPt>
            <c:idx val="17"/>
            <c:bubble3D val="0"/>
            <c:spPr>
              <a:solidFill>
                <a:srgbClr val="3D85C6"/>
              </a:solidFill>
              <a:ln w="19050">
                <a:solidFill>
                  <a:schemeClr val="lt1"/>
                </a:solidFill>
              </a:ln>
              <a:effectLst/>
            </c:spPr>
            <c:extLst>
              <c:ext xmlns:c16="http://schemas.microsoft.com/office/drawing/2014/chart" uri="{C3380CC4-5D6E-409C-BE32-E72D297353CC}">
                <c16:uniqueId val="{00000023-B75B-4691-89F4-2F31A9844963}"/>
              </c:ext>
            </c:extLst>
          </c:dPt>
          <c:dPt>
            <c:idx val="18"/>
            <c:bubble3D val="0"/>
            <c:spPr>
              <a:solidFill>
                <a:srgbClr val="3D85C6"/>
              </a:solidFill>
              <a:ln w="19050">
                <a:solidFill>
                  <a:schemeClr val="lt1"/>
                </a:solidFill>
              </a:ln>
              <a:effectLst/>
            </c:spPr>
            <c:extLst>
              <c:ext xmlns:c16="http://schemas.microsoft.com/office/drawing/2014/chart" uri="{C3380CC4-5D6E-409C-BE32-E72D297353CC}">
                <c16:uniqueId val="{00000025-B75B-4691-89F4-2F31A9844963}"/>
              </c:ext>
            </c:extLst>
          </c:dPt>
          <c:dPt>
            <c:idx val="19"/>
            <c:bubble3D val="0"/>
            <c:spPr>
              <a:solidFill>
                <a:srgbClr val="3D85C6"/>
              </a:solidFill>
              <a:ln w="19050">
                <a:solidFill>
                  <a:schemeClr val="lt1"/>
                </a:solidFill>
              </a:ln>
              <a:effectLst/>
            </c:spPr>
            <c:extLst>
              <c:ext xmlns:c16="http://schemas.microsoft.com/office/drawing/2014/chart" uri="{C3380CC4-5D6E-409C-BE32-E72D297353CC}">
                <c16:uniqueId val="{00000027-B75B-4691-89F4-2F31A9844963}"/>
              </c:ext>
            </c:extLst>
          </c:dPt>
          <c:val>
            <c:numLit>
              <c:formatCode>General</c:formatCode>
              <c:ptCount val="2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numLit>
          </c:val>
          <c:extLst>
            <c:ext xmlns:c16="http://schemas.microsoft.com/office/drawing/2014/chart" uri="{C3380CC4-5D6E-409C-BE32-E72D297353CC}">
              <c16:uniqueId val="{00000000-A8B9-460A-8C19-DD131CB9D8D7}"/>
            </c:ext>
          </c:extLst>
        </c:ser>
        <c:dLbls>
          <c:showLegendKey val="0"/>
          <c:showVal val="0"/>
          <c:showCatName val="0"/>
          <c:showSerName val="0"/>
          <c:showPercent val="0"/>
          <c:showBubbleSize val="0"/>
          <c:showLeaderLines val="1"/>
        </c:dLbls>
        <c:firstSliceAng val="0"/>
        <c:holeSize val="60"/>
      </c:doughnutChart>
      <c:doughnutChart>
        <c:varyColors val="1"/>
        <c:ser>
          <c:idx val="1"/>
          <c:order val="1"/>
          <c:tx>
            <c:v>Recursos tecnológicos</c:v>
          </c:tx>
          <c:dPt>
            <c:idx val="0"/>
            <c:bubble3D val="0"/>
            <c:spPr>
              <a:noFill/>
              <a:ln w="19050">
                <a:solidFill>
                  <a:schemeClr val="lt1"/>
                </a:solidFill>
              </a:ln>
              <a:effectLst/>
            </c:spPr>
            <c:extLst>
              <c:ext xmlns:c16="http://schemas.microsoft.com/office/drawing/2014/chart" uri="{C3380CC4-5D6E-409C-BE32-E72D297353CC}">
                <c16:uniqueId val="{0000002D-7777-4C57-8D95-671DDC9D9DDC}"/>
              </c:ext>
            </c:extLst>
          </c:dPt>
          <c:dPt>
            <c:idx val="1"/>
            <c:bubble3D val="0"/>
            <c:spPr>
              <a:solidFill>
                <a:schemeClr val="bg1">
                  <a:alpha val="76000"/>
                </a:schemeClr>
              </a:solidFill>
              <a:ln w="19050">
                <a:solidFill>
                  <a:schemeClr val="lt1"/>
                </a:solidFill>
              </a:ln>
              <a:effectLst/>
            </c:spPr>
            <c:extLst>
              <c:ext xmlns:c16="http://schemas.microsoft.com/office/drawing/2014/chart" uri="{C3380CC4-5D6E-409C-BE32-E72D297353CC}">
                <c16:uniqueId val="{0000002E-7777-4C57-8D95-671DDC9D9DDC}"/>
              </c:ext>
            </c:extLst>
          </c:dPt>
          <c:val>
            <c:numRef>
              <c:f>matriz!$D$11:$E$11</c:f>
              <c:numCache>
                <c:formatCode>0%</c:formatCode>
                <c:ptCount val="2"/>
                <c:pt idx="0">
                  <c:v>0.25</c:v>
                </c:pt>
                <c:pt idx="1">
                  <c:v>0.75</c:v>
                </c:pt>
              </c:numCache>
            </c:numRef>
          </c:val>
          <c:extLst>
            <c:ext xmlns:c16="http://schemas.microsoft.com/office/drawing/2014/chart" uri="{C3380CC4-5D6E-409C-BE32-E72D297353CC}">
              <c16:uniqueId val="{0000002C-7777-4C57-8D95-671DDC9D9DDC}"/>
            </c:ext>
          </c:extLst>
        </c:ser>
        <c:dLbls>
          <c:showLegendKey val="0"/>
          <c:showVal val="0"/>
          <c:showCatName val="0"/>
          <c:showSerName val="0"/>
          <c:showPercent val="0"/>
          <c:showBubbleSize val="0"/>
          <c:showLeaderLines val="1"/>
        </c:dLbls>
        <c:firstSliceAng val="0"/>
        <c:holeSize val="60"/>
      </c:doughnutChart>
      <c:spPr>
        <a:noFill/>
        <a:ln>
          <a:noFill/>
        </a:ln>
        <a:effectLst/>
      </c:spPr>
    </c:plotArea>
    <c:plotVisOnly val="1"/>
    <c:dispBlanksAs val="gap"/>
    <c:showDLblsOverMax val="0"/>
  </c:chart>
  <c:spPr>
    <a:noFill/>
    <a:ln w="9525" cap="flat" cmpd="sng" algn="ctr">
      <a:noFill/>
      <a:round/>
    </a:ln>
    <a:effectLst/>
  </c:spPr>
  <c:txPr>
    <a:bodyPr/>
    <a:lstStyle/>
    <a:p>
      <a:pPr>
        <a:defRPr/>
      </a:pPr>
      <a:endParaRPr lang="es-C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[Tablero de indicadores y respuestas TFIA-CO.xlsx]Lista!TablaDinámica4</c:name>
    <c:fmtId val="2"/>
  </c:pivotSource>
  <c:chart>
    <c:title>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R"/>
        </a:p>
      </c:txPr>
    </c:title>
    <c:autoTitleDeleted val="0"/>
    <c:pivotFmts>
      <c:pivotFmt>
        <c:idx val="0"/>
      </c:pivotFmt>
      <c:pivotFmt>
        <c:idx val="1"/>
      </c:pivotFmt>
      <c:pivotFmt>
        <c:idx val="2"/>
      </c:pivotFmt>
      <c:pivotFmt>
        <c:idx val="3"/>
      </c:pivotFmt>
      <c:pivotFmt>
        <c:idx val="4"/>
        <c:spPr>
          <a:solidFill>
            <a:srgbClr val="1F4E78"/>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s-CR"/>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5"/>
        <c:spPr>
          <a:solidFill>
            <a:srgbClr val="98C0DA"/>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R"/>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6"/>
        <c:spPr>
          <a:solidFill>
            <a:srgbClr val="1F4E78"/>
          </a:solidFill>
          <a:ln>
            <a:noFill/>
          </a:ln>
          <a:effectLst>
            <a:outerShdw blurRad="57150" dist="19050" dir="5400000" algn="ctr" rotWithShape="0">
              <a:srgbClr val="000000">
                <a:alpha val="63000"/>
              </a:srgbClr>
            </a:outerShdw>
          </a:effectLst>
        </c:spPr>
        <c:marker>
          <c:symbol val="none"/>
        </c:marker>
        <c:dLbl>
          <c:idx val="0"/>
          <c:layout/>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s-CR"/>
            </a:p>
          </c:txPr>
          <c:dLblPos val="inEnd"/>
          <c:showLegendKey val="0"/>
          <c:showVal val="1"/>
          <c:showCatName val="0"/>
          <c:showSerName val="0"/>
          <c:showPercent val="0"/>
          <c:showBubbleSize val="0"/>
          <c:extLst>
            <c:ext xmlns:c15="http://schemas.microsoft.com/office/drawing/2012/chart" uri="{CE6537A1-D6FC-4f65-9D91-7224C49458BB}">
              <c15:layout/>
            </c:ext>
          </c:extLst>
        </c:dLbl>
      </c:pivotFmt>
      <c:pivotFmt>
        <c:idx val="7"/>
        <c:spPr>
          <a:solidFill>
            <a:srgbClr val="98C0DA"/>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R"/>
            </a:p>
          </c:txPr>
          <c:dLblPos val="in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26492452607507044"/>
          <c:y val="0.11973116377218967"/>
          <c:w val="0.70257457630936393"/>
          <c:h val="0.82685682967010632"/>
        </c:manualLayout>
      </c:layout>
      <c:barChart>
        <c:barDir val="bar"/>
        <c:grouping val="stacked"/>
        <c:varyColors val="0"/>
        <c:ser>
          <c:idx val="0"/>
          <c:order val="0"/>
          <c:tx>
            <c:strRef>
              <c:f>Lista!$L$20</c:f>
              <c:strCache>
                <c:ptCount val="1"/>
                <c:pt idx="0">
                  <c:v>Total</c:v>
                </c:pt>
              </c:strCache>
            </c:strRef>
          </c:tx>
          <c:spPr>
            <a:solidFill>
              <a:srgbClr val="1F4E78"/>
            </a:soli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s-CR"/>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Lista!$K$21:$K$31</c:f>
              <c:strCache>
                <c:ptCount val="10"/>
                <c:pt idx="0">
                  <c:v>Página web</c:v>
                </c:pt>
                <c:pt idx="1">
                  <c:v>Infraestructura tecnológica</c:v>
                </c:pt>
                <c:pt idx="2">
                  <c:v>Seguimiento</c:v>
                </c:pt>
                <c:pt idx="3">
                  <c:v>Disponibilidad de recurso humano</c:v>
                </c:pt>
                <c:pt idx="4">
                  <c:v>Normativa</c:v>
                </c:pt>
                <c:pt idx="5">
                  <c:v>Estrategia/Planificación</c:v>
                </c:pt>
                <c:pt idx="6">
                  <c:v>Redes sociales y aplicaciones</c:v>
                </c:pt>
                <c:pt idx="7">
                  <c:v>Gestión de la información</c:v>
                </c:pt>
                <c:pt idx="8">
                  <c:v>Capacitación</c:v>
                </c:pt>
                <c:pt idx="9">
                  <c:v>Identificación y control de recursos
</c:v>
                </c:pt>
              </c:strCache>
            </c:strRef>
          </c:cat>
          <c:val>
            <c:numRef>
              <c:f>Lista!$L$21:$L$31</c:f>
              <c:numCache>
                <c:formatCode>0%</c:formatCode>
                <c:ptCount val="10"/>
                <c:pt idx="0">
                  <c:v>0.25</c:v>
                </c:pt>
                <c:pt idx="1">
                  <c:v>0.25</c:v>
                </c:pt>
                <c:pt idx="2">
                  <c:v>0.25</c:v>
                </c:pt>
                <c:pt idx="3">
                  <c:v>0.25</c:v>
                </c:pt>
                <c:pt idx="4">
                  <c:v>0.25</c:v>
                </c:pt>
                <c:pt idx="5">
                  <c:v>0.25</c:v>
                </c:pt>
                <c:pt idx="6">
                  <c:v>0.25</c:v>
                </c:pt>
                <c:pt idx="7">
                  <c:v>0.25</c:v>
                </c:pt>
                <c:pt idx="8">
                  <c:v>0.25</c:v>
                </c:pt>
                <c:pt idx="9">
                  <c:v>0.25</c:v>
                </c:pt>
              </c:numCache>
            </c:numRef>
          </c:val>
          <c:extLst>
            <c:ext xmlns:c16="http://schemas.microsoft.com/office/drawing/2014/chart" uri="{C3380CC4-5D6E-409C-BE32-E72D297353CC}">
              <c16:uniqueId val="{00000000-8763-4A2C-ADCB-6D8008E2B19C}"/>
            </c:ext>
          </c:extLst>
        </c:ser>
        <c:dLbls>
          <c:dLblPos val="inEnd"/>
          <c:showLegendKey val="0"/>
          <c:showVal val="1"/>
          <c:showCatName val="0"/>
          <c:showSerName val="0"/>
          <c:showPercent val="0"/>
          <c:showBubbleSize val="0"/>
        </c:dLbls>
        <c:gapWidth val="150"/>
        <c:overlap val="100"/>
        <c:axId val="369863264"/>
        <c:axId val="369866592"/>
      </c:barChart>
      <c:catAx>
        <c:axId val="369863264"/>
        <c:scaling>
          <c:orientation val="minMax"/>
        </c:scaling>
        <c:delete val="0"/>
        <c:axPos val="l"/>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0" spcFirstLastPara="1" vertOverflow="ellipsis"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s-CR"/>
          </a:p>
        </c:txPr>
        <c:crossAx val="369866592"/>
        <c:crosses val="autoZero"/>
        <c:auto val="1"/>
        <c:lblAlgn val="ctr"/>
        <c:lblOffset val="100"/>
        <c:noMultiLvlLbl val="0"/>
      </c:catAx>
      <c:valAx>
        <c:axId val="369866592"/>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369863264"/>
        <c:crosses val="autoZero"/>
        <c:crossBetween val="between"/>
      </c:valAx>
      <c:spPr>
        <a:noFill/>
        <a:ln>
          <a:noFill/>
        </a:ln>
        <a:effectLst/>
      </c:spPr>
    </c:plotArea>
    <c:legend>
      <c:legendPos val="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s-CR"/>
        </a:p>
      </c:txPr>
    </c:legend>
    <c:plotVisOnly val="1"/>
    <c:dispBlanksAs val="gap"/>
    <c:showDLblsOverMax val="0"/>
  </c:chart>
  <c:spPr>
    <a:solidFill>
      <a:schemeClr val="bg1"/>
    </a:solidFill>
    <a:ln w="79375" cap="flat" cmpd="sng" algn="ctr">
      <a:solidFill>
        <a:schemeClr val="bg1">
          <a:lumMod val="65000"/>
        </a:schemeClr>
      </a:solidFill>
      <a:round/>
    </a:ln>
    <a:effectLst/>
  </c:spPr>
  <c:txPr>
    <a:bodyPr/>
    <a:lstStyle/>
    <a:p>
      <a:pPr>
        <a:defRPr/>
      </a:pPr>
      <a:endParaRPr lang="es-C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4380834678862764"/>
          <c:y val="0.1071493471169047"/>
          <c:w val="0.53888888888888886"/>
          <c:h val="0.89814814814814814"/>
        </c:manualLayout>
      </c:layout>
      <c:doughnutChart>
        <c:varyColors val="1"/>
        <c:ser>
          <c:idx val="0"/>
          <c:order val="0"/>
          <c:dPt>
            <c:idx val="0"/>
            <c:bubble3D val="0"/>
            <c:spPr>
              <a:solidFill>
                <a:srgbClr val="FF0000"/>
              </a:solidFill>
              <a:ln w="19050">
                <a:solidFill>
                  <a:schemeClr val="lt1"/>
                </a:solidFill>
              </a:ln>
              <a:effectLst/>
            </c:spPr>
            <c:extLst>
              <c:ext xmlns:c16="http://schemas.microsoft.com/office/drawing/2014/chart" uri="{C3380CC4-5D6E-409C-BE32-E72D297353CC}">
                <c16:uniqueId val="{00000001-F201-4114-A5DE-BFE1E3992D1B}"/>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3-F201-4114-A5DE-BFE1E3992D1B}"/>
              </c:ext>
            </c:extLst>
          </c:dPt>
          <c:dPt>
            <c:idx val="2"/>
            <c:bubble3D val="0"/>
            <c:spPr>
              <a:solidFill>
                <a:srgbClr val="FF0000"/>
              </a:solidFill>
              <a:ln w="19050">
                <a:solidFill>
                  <a:schemeClr val="lt1"/>
                </a:solidFill>
              </a:ln>
              <a:effectLst/>
            </c:spPr>
            <c:extLst>
              <c:ext xmlns:c16="http://schemas.microsoft.com/office/drawing/2014/chart" uri="{C3380CC4-5D6E-409C-BE32-E72D297353CC}">
                <c16:uniqueId val="{00000005-F201-4114-A5DE-BFE1E3992D1B}"/>
              </c:ext>
            </c:extLst>
          </c:dPt>
          <c:dPt>
            <c:idx val="3"/>
            <c:bubble3D val="0"/>
            <c:spPr>
              <a:solidFill>
                <a:srgbClr val="FFFF00"/>
              </a:solidFill>
              <a:ln w="19050">
                <a:solidFill>
                  <a:schemeClr val="lt1"/>
                </a:solidFill>
              </a:ln>
              <a:effectLst/>
            </c:spPr>
            <c:extLst>
              <c:ext xmlns:c16="http://schemas.microsoft.com/office/drawing/2014/chart" uri="{C3380CC4-5D6E-409C-BE32-E72D297353CC}">
                <c16:uniqueId val="{00000007-F201-4114-A5DE-BFE1E3992D1B}"/>
              </c:ext>
            </c:extLst>
          </c:dPt>
          <c:dPt>
            <c:idx val="4"/>
            <c:bubble3D val="0"/>
            <c:spPr>
              <a:solidFill>
                <a:srgbClr val="FFFF00"/>
              </a:solidFill>
              <a:ln w="19050">
                <a:solidFill>
                  <a:schemeClr val="lt1"/>
                </a:solidFill>
              </a:ln>
              <a:effectLst/>
            </c:spPr>
            <c:extLst>
              <c:ext xmlns:c16="http://schemas.microsoft.com/office/drawing/2014/chart" uri="{C3380CC4-5D6E-409C-BE32-E72D297353CC}">
                <c16:uniqueId val="{00000009-F201-4114-A5DE-BFE1E3992D1B}"/>
              </c:ext>
            </c:extLst>
          </c:dPt>
          <c:dPt>
            <c:idx val="5"/>
            <c:bubble3D val="0"/>
            <c:spPr>
              <a:solidFill>
                <a:srgbClr val="FFFF00"/>
              </a:solidFill>
              <a:ln w="19050">
                <a:solidFill>
                  <a:schemeClr val="lt1"/>
                </a:solidFill>
              </a:ln>
              <a:effectLst/>
            </c:spPr>
            <c:extLst>
              <c:ext xmlns:c16="http://schemas.microsoft.com/office/drawing/2014/chart" uri="{C3380CC4-5D6E-409C-BE32-E72D297353CC}">
                <c16:uniqueId val="{0000000B-F201-4114-A5DE-BFE1E3992D1B}"/>
              </c:ext>
            </c:extLst>
          </c:dPt>
          <c:dPt>
            <c:idx val="6"/>
            <c:bubble3D val="0"/>
            <c:spPr>
              <a:solidFill>
                <a:srgbClr val="00B050"/>
              </a:solidFill>
              <a:ln w="19050">
                <a:solidFill>
                  <a:schemeClr val="lt1"/>
                </a:solidFill>
              </a:ln>
              <a:effectLst/>
            </c:spPr>
            <c:extLst>
              <c:ext xmlns:c16="http://schemas.microsoft.com/office/drawing/2014/chart" uri="{C3380CC4-5D6E-409C-BE32-E72D297353CC}">
                <c16:uniqueId val="{0000000D-F201-4114-A5DE-BFE1E3992D1B}"/>
              </c:ext>
            </c:extLst>
          </c:dPt>
          <c:dPt>
            <c:idx val="7"/>
            <c:bubble3D val="0"/>
            <c:spPr>
              <a:solidFill>
                <a:srgbClr val="00B050"/>
              </a:solidFill>
              <a:ln w="19050">
                <a:solidFill>
                  <a:schemeClr val="lt1"/>
                </a:solidFill>
              </a:ln>
              <a:effectLst/>
            </c:spPr>
            <c:extLst>
              <c:ext xmlns:c16="http://schemas.microsoft.com/office/drawing/2014/chart" uri="{C3380CC4-5D6E-409C-BE32-E72D297353CC}">
                <c16:uniqueId val="{0000000F-F201-4114-A5DE-BFE1E3992D1B}"/>
              </c:ext>
            </c:extLst>
          </c:dPt>
          <c:dPt>
            <c:idx val="8"/>
            <c:bubble3D val="0"/>
            <c:spPr>
              <a:solidFill>
                <a:srgbClr val="00B050"/>
              </a:solidFill>
              <a:ln w="19050">
                <a:solidFill>
                  <a:schemeClr val="lt1"/>
                </a:solidFill>
              </a:ln>
              <a:effectLst/>
            </c:spPr>
            <c:extLst>
              <c:ext xmlns:c16="http://schemas.microsoft.com/office/drawing/2014/chart" uri="{C3380CC4-5D6E-409C-BE32-E72D297353CC}">
                <c16:uniqueId val="{00000011-F201-4114-A5DE-BFE1E3992D1B}"/>
              </c:ext>
            </c:extLst>
          </c:dPt>
          <c:dPt>
            <c:idx val="9"/>
            <c:bubble3D val="0"/>
            <c:spPr>
              <a:noFill/>
              <a:ln w="19050">
                <a:noFill/>
              </a:ln>
              <a:effectLst/>
            </c:spPr>
            <c:extLst>
              <c:ext xmlns:c16="http://schemas.microsoft.com/office/drawing/2014/chart" uri="{C3380CC4-5D6E-409C-BE32-E72D297353CC}">
                <c16:uniqueId val="{00000013-F201-4114-A5DE-BFE1E3992D1B}"/>
              </c:ext>
            </c:extLst>
          </c:dPt>
          <c:dLbls>
            <c:dLbl>
              <c:idx val="0"/>
              <c:layout>
                <c:manualLayout>
                  <c:x val="-0.12606880803394313"/>
                  <c:y val="-1.2945901649813674E-2"/>
                </c:manualLayout>
              </c:layout>
              <c:tx>
                <c:rich>
                  <a:bodyPr/>
                  <a:lstStyle/>
                  <a:p>
                    <a:fld id="{62C3E3A3-ECF7-46D6-A76C-4450A9701B26}" type="CELLRANGE">
                      <a:rPr lang="en-US"/>
                      <a:pPr/>
                      <a:t>[CELLRANGE]</a:t>
                    </a:fld>
                    <a:endParaRPr lang="es-CR"/>
                  </a:p>
                </c:rich>
              </c:tx>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1-F201-4114-A5DE-BFE1E3992D1B}"/>
                </c:ext>
              </c:extLst>
            </c:dLbl>
            <c:dLbl>
              <c:idx val="1"/>
              <c:layout>
                <c:manualLayout>
                  <c:x val="-0.11432784834377828"/>
                  <c:y val="-7.8618260058277933E-2"/>
                </c:manualLayout>
              </c:layout>
              <c:tx>
                <c:rich>
                  <a:bodyPr/>
                  <a:lstStyle/>
                  <a:p>
                    <a:fld id="{9008F19E-0763-4033-8298-11FA46FDFB96}" type="CELLRANGE">
                      <a:rPr lang="en-US"/>
                      <a:pPr/>
                      <a:t>[CELLRANGE]</a:t>
                    </a:fld>
                    <a:endParaRPr lang="es-CR"/>
                  </a:p>
                </c:rich>
              </c:tx>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3-F201-4114-A5DE-BFE1E3992D1B}"/>
                </c:ext>
              </c:extLst>
            </c:dLbl>
            <c:dLbl>
              <c:idx val="2"/>
              <c:layout>
                <c:manualLayout>
                  <c:x val="-8.8100467294249446E-2"/>
                  <c:y val="-0.14060427173824064"/>
                </c:manualLayout>
              </c:layout>
              <c:tx>
                <c:rich>
                  <a:bodyPr/>
                  <a:lstStyle/>
                  <a:p>
                    <a:fld id="{3FAD1322-D1F5-4944-BCCB-29C4F5A9FC03}" type="CELLRANGE">
                      <a:rPr lang="en-US"/>
                      <a:pPr/>
                      <a:t>[CELLRANGE]</a:t>
                    </a:fld>
                    <a:endParaRPr lang="es-CR"/>
                  </a:p>
                </c:rich>
              </c:tx>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5-F201-4114-A5DE-BFE1E3992D1B}"/>
                </c:ext>
              </c:extLst>
            </c:dLbl>
            <c:dLbl>
              <c:idx val="3"/>
              <c:layout>
                <c:manualLayout>
                  <c:x val="-4.181184607578052E-2"/>
                  <c:y val="-0.15817966056233115"/>
                </c:manualLayout>
              </c:layout>
              <c:tx>
                <c:rich>
                  <a:bodyPr/>
                  <a:lstStyle/>
                  <a:p>
                    <a:fld id="{D3F3AC2A-1D1C-4BDD-A86F-E9E49344D59F}" type="CELLRANGE">
                      <a:rPr lang="en-US"/>
                      <a:pPr/>
                      <a:t>[CELLRANGE]</a:t>
                    </a:fld>
                    <a:endParaRPr lang="es-CR"/>
                  </a:p>
                </c:rich>
              </c:tx>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7-F201-4114-A5DE-BFE1E3992D1B}"/>
                </c:ext>
              </c:extLst>
            </c:dLbl>
            <c:dLbl>
              <c:idx val="4"/>
              <c:layout>
                <c:manualLayout>
                  <c:x val="1.1185416570095811E-2"/>
                  <c:y val="-0.14171606857028732"/>
                </c:manualLayout>
              </c:layout>
              <c:tx>
                <c:rich>
                  <a:bodyPr/>
                  <a:lstStyle/>
                  <a:p>
                    <a:fld id="{7B781071-74D3-4BDB-A6F4-66A756E093B3}" type="CELLRANGE">
                      <a:rPr lang="en-US"/>
                      <a:pPr/>
                      <a:t>[CELLRANGE]</a:t>
                    </a:fld>
                    <a:endParaRPr lang="es-CR"/>
                  </a:p>
                </c:rich>
              </c:tx>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9-F201-4114-A5DE-BFE1E3992D1B}"/>
                </c:ext>
              </c:extLst>
            </c:dLbl>
            <c:dLbl>
              <c:idx val="5"/>
              <c:layout>
                <c:manualLayout>
                  <c:x val="5.0681148387999635E-2"/>
                  <c:y val="-0.14711974951768919"/>
                </c:manualLayout>
              </c:layout>
              <c:tx>
                <c:rich>
                  <a:bodyPr/>
                  <a:lstStyle/>
                  <a:p>
                    <a:fld id="{99F7C6AD-37AB-4670-BA96-AEE39DECBC4E}" type="CELLRANGE">
                      <a:rPr lang="en-US"/>
                      <a:pPr/>
                      <a:t>[CELLRANGE]</a:t>
                    </a:fld>
                    <a:endParaRPr lang="es-CR"/>
                  </a:p>
                </c:rich>
              </c:tx>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B-F201-4114-A5DE-BFE1E3992D1B}"/>
                </c:ext>
              </c:extLst>
            </c:dLbl>
            <c:dLbl>
              <c:idx val="6"/>
              <c:layout>
                <c:manualLayout>
                  <c:x val="9.3717410090404421E-2"/>
                  <c:y val="-0.12122794621806196"/>
                </c:manualLayout>
              </c:layout>
              <c:tx>
                <c:rich>
                  <a:bodyPr/>
                  <a:lstStyle/>
                  <a:p>
                    <a:fld id="{FB7231A7-1625-4735-832D-C40B3049FB08}" type="CELLRANGE">
                      <a:rPr lang="en-US"/>
                      <a:pPr/>
                      <a:t>[CELLRANGE]</a:t>
                    </a:fld>
                    <a:endParaRPr lang="es-CR"/>
                  </a:p>
                </c:rich>
              </c:tx>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D-F201-4114-A5DE-BFE1E3992D1B}"/>
                </c:ext>
              </c:extLst>
            </c:dLbl>
            <c:dLbl>
              <c:idx val="7"/>
              <c:layout>
                <c:manualLayout>
                  <c:x val="0.11377882651033422"/>
                  <c:y val="-8.7877524693210834E-2"/>
                </c:manualLayout>
              </c:layout>
              <c:tx>
                <c:rich>
                  <a:bodyPr/>
                  <a:lstStyle/>
                  <a:p>
                    <a:fld id="{057155EB-3647-4E5F-A99F-BDA26E888957}" type="CELLRANGE">
                      <a:rPr lang="en-US"/>
                      <a:pPr/>
                      <a:t>[CELLRANGE]</a:t>
                    </a:fld>
                    <a:endParaRPr lang="es-CR"/>
                  </a:p>
                </c:rich>
              </c:tx>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F-F201-4114-A5DE-BFE1E3992D1B}"/>
                </c:ext>
              </c:extLst>
            </c:dLbl>
            <c:dLbl>
              <c:idx val="8"/>
              <c:layout>
                <c:manualLayout>
                  <c:x val="0.12602668404736428"/>
                  <c:y val="-3.6093918093956415E-2"/>
                </c:manualLayout>
              </c:layout>
              <c:tx>
                <c:rich>
                  <a:bodyPr/>
                  <a:lstStyle/>
                  <a:p>
                    <a:fld id="{14297267-658D-4A79-BFAF-D034D9C3ED1C}" type="CELLRANGE">
                      <a:rPr lang="en-US"/>
                      <a:pPr/>
                      <a:t>[CELLRANGE]</a:t>
                    </a:fld>
                    <a:endParaRPr lang="es-CR"/>
                  </a:p>
                </c:rich>
              </c:tx>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1-F201-4114-A5DE-BFE1E3992D1B}"/>
                </c:ext>
              </c:extLst>
            </c:dLbl>
            <c:dLbl>
              <c:idx val="9"/>
              <c:delete val="1"/>
              <c:extLst>
                <c:ext xmlns:c15="http://schemas.microsoft.com/office/drawing/2012/chart" uri="{CE6537A1-D6FC-4f65-9D91-7224C49458BB}"/>
                <c:ext xmlns:c16="http://schemas.microsoft.com/office/drawing/2014/chart" uri="{C3380CC4-5D6E-409C-BE32-E72D297353CC}">
                  <c16:uniqueId val="{00000013-F201-4114-A5DE-BFE1E3992D1B}"/>
                </c:ext>
              </c:extLst>
            </c:dLbl>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tx1">
                        <a:lumMod val="75000"/>
                        <a:lumOff val="25000"/>
                      </a:schemeClr>
                    </a:solidFill>
                    <a:latin typeface="Bahnschrift SemiCondensed" panose="020B0502040204020203" pitchFamily="34" charset="0"/>
                    <a:ea typeface="+mn-ea"/>
                    <a:cs typeface="+mn-cs"/>
                  </a:defRPr>
                </a:pPr>
                <a:endParaRPr lang="es-CR"/>
              </a:p>
            </c:txPr>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val>
            <c:numRef>
              <c:f>Lista!$S$7:$S$16</c:f>
              <c:numCache>
                <c:formatCode>General</c:formatCode>
                <c:ptCount val="10"/>
                <c:pt idx="0">
                  <c:v>1</c:v>
                </c:pt>
                <c:pt idx="1">
                  <c:v>1</c:v>
                </c:pt>
                <c:pt idx="2">
                  <c:v>1</c:v>
                </c:pt>
                <c:pt idx="3">
                  <c:v>1</c:v>
                </c:pt>
                <c:pt idx="4">
                  <c:v>1</c:v>
                </c:pt>
                <c:pt idx="5">
                  <c:v>1</c:v>
                </c:pt>
                <c:pt idx="6">
                  <c:v>1</c:v>
                </c:pt>
                <c:pt idx="7">
                  <c:v>1</c:v>
                </c:pt>
                <c:pt idx="8">
                  <c:v>1</c:v>
                </c:pt>
                <c:pt idx="9">
                  <c:v>9</c:v>
                </c:pt>
              </c:numCache>
            </c:numRef>
          </c:val>
          <c:extLst>
            <c:ext xmlns:c15="http://schemas.microsoft.com/office/drawing/2012/chart" uri="{02D57815-91ED-43cb-92C2-25804820EDAC}">
              <c15:datalabelsRange>
                <c15:f>Lista!$R$7:$R$16</c15:f>
                <c15:dlblRangeCache>
                  <c:ptCount val="10"/>
                  <c:pt idx="0">
                    <c:v>10%</c:v>
                  </c:pt>
                  <c:pt idx="1">
                    <c:v>20%</c:v>
                  </c:pt>
                  <c:pt idx="2">
                    <c:v>30%</c:v>
                  </c:pt>
                  <c:pt idx="3">
                    <c:v>40%</c:v>
                  </c:pt>
                  <c:pt idx="4">
                    <c:v>50%</c:v>
                  </c:pt>
                  <c:pt idx="5">
                    <c:v>60%</c:v>
                  </c:pt>
                  <c:pt idx="6">
                    <c:v>70%</c:v>
                  </c:pt>
                  <c:pt idx="7">
                    <c:v>80%</c:v>
                  </c:pt>
                  <c:pt idx="8">
                    <c:v>90%</c:v>
                  </c:pt>
                  <c:pt idx="9">
                    <c:v>100%</c:v>
                  </c:pt>
                </c15:dlblRangeCache>
              </c15:datalabelsRange>
            </c:ext>
            <c:ext xmlns:c16="http://schemas.microsoft.com/office/drawing/2014/chart" uri="{C3380CC4-5D6E-409C-BE32-E72D297353CC}">
              <c16:uniqueId val="{00000014-F201-4114-A5DE-BFE1E3992D1B}"/>
            </c:ext>
          </c:extLst>
        </c:ser>
        <c:dLbls>
          <c:showLegendKey val="0"/>
          <c:showVal val="0"/>
          <c:showCatName val="0"/>
          <c:showSerName val="0"/>
          <c:showPercent val="0"/>
          <c:showBubbleSize val="0"/>
          <c:showLeaderLines val="0"/>
        </c:dLbls>
        <c:firstSliceAng val="270"/>
        <c:holeSize val="58"/>
      </c:doughnutChart>
      <c:scatterChart>
        <c:scatterStyle val="smoothMarker"/>
        <c:varyColors val="0"/>
        <c:ser>
          <c:idx val="1"/>
          <c:order val="1"/>
          <c:tx>
            <c:v>Puntos</c:v>
          </c:tx>
          <c:spPr>
            <a:ln w="85725" cap="rnd" cmpd="sng">
              <a:solidFill>
                <a:schemeClr val="tx1"/>
              </a:solidFill>
              <a:round/>
              <a:headEnd type="oval"/>
              <a:tailEnd type="triangle"/>
            </a:ln>
            <a:effectLst/>
          </c:spPr>
          <c:marker>
            <c:symbol val="circle"/>
            <c:size val="5"/>
            <c:spPr>
              <a:noFill/>
              <a:ln w="9525">
                <a:noFill/>
              </a:ln>
              <a:effectLst/>
            </c:spPr>
          </c:marker>
          <c:xVal>
            <c:numRef>
              <c:f>Lista!$S$21:$S$22</c:f>
              <c:numCache>
                <c:formatCode>General</c:formatCode>
                <c:ptCount val="2"/>
                <c:pt idx="0">
                  <c:v>0</c:v>
                </c:pt>
                <c:pt idx="1">
                  <c:v>-1</c:v>
                </c:pt>
              </c:numCache>
            </c:numRef>
          </c:xVal>
          <c:yVal>
            <c:numRef>
              <c:f>Lista!$T$21:$T$22</c:f>
              <c:numCache>
                <c:formatCode>General</c:formatCode>
                <c:ptCount val="2"/>
                <c:pt idx="0">
                  <c:v>0</c:v>
                </c:pt>
                <c:pt idx="1">
                  <c:v>0</c:v>
                </c:pt>
              </c:numCache>
            </c:numRef>
          </c:yVal>
          <c:smooth val="1"/>
          <c:extLst>
            <c:ext xmlns:c16="http://schemas.microsoft.com/office/drawing/2014/chart" uri="{C3380CC4-5D6E-409C-BE32-E72D297353CC}">
              <c16:uniqueId val="{00000015-F201-4114-A5DE-BFE1E3992D1B}"/>
            </c:ext>
          </c:extLst>
        </c:ser>
        <c:dLbls>
          <c:showLegendKey val="0"/>
          <c:showVal val="0"/>
          <c:showCatName val="0"/>
          <c:showSerName val="0"/>
          <c:showPercent val="0"/>
          <c:showBubbleSize val="0"/>
        </c:dLbls>
        <c:axId val="1491939391"/>
        <c:axId val="1491923999"/>
      </c:scatterChart>
      <c:valAx>
        <c:axId val="1491923999"/>
        <c:scaling>
          <c:orientation val="minMax"/>
          <c:max val="1"/>
          <c:min val="-1"/>
        </c:scaling>
        <c:delete val="1"/>
        <c:axPos val="l"/>
        <c:numFmt formatCode="General" sourceLinked="1"/>
        <c:majorTickMark val="out"/>
        <c:minorTickMark val="none"/>
        <c:tickLblPos val="nextTo"/>
        <c:crossAx val="1491939391"/>
        <c:crosses val="autoZero"/>
        <c:crossBetween val="midCat"/>
      </c:valAx>
      <c:valAx>
        <c:axId val="1491939391"/>
        <c:scaling>
          <c:orientation val="minMax"/>
          <c:max val="1"/>
          <c:min val="-1"/>
        </c:scaling>
        <c:delete val="1"/>
        <c:axPos val="b"/>
        <c:numFmt formatCode="General" sourceLinked="1"/>
        <c:majorTickMark val="out"/>
        <c:minorTickMark val="none"/>
        <c:tickLblPos val="nextTo"/>
        <c:crossAx val="1491923999"/>
        <c:crosses val="autoZero"/>
        <c:crossBetween val="midCat"/>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s-C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4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2</xdr:col>
      <xdr:colOff>158748</xdr:colOff>
      <xdr:row>5</xdr:row>
      <xdr:rowOff>21167</xdr:rowOff>
    </xdr:from>
    <xdr:to>
      <xdr:col>2</xdr:col>
      <xdr:colOff>1005815</xdr:colOff>
      <xdr:row>5</xdr:row>
      <xdr:rowOff>677229</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530223" y="1097492"/>
          <a:ext cx="847067" cy="6560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2387</xdr:colOff>
      <xdr:row>6</xdr:row>
      <xdr:rowOff>0</xdr:rowOff>
    </xdr:from>
    <xdr:to>
      <xdr:col>6</xdr:col>
      <xdr:colOff>2387</xdr:colOff>
      <xdr:row>19</xdr:row>
      <xdr:rowOff>47625</xdr:rowOff>
    </xdr:to>
    <xdr:graphicFrame macro="">
      <xdr:nvGraphicFramePr>
        <xdr:cNvPr id="2" name="Gráfico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471496</xdr:colOff>
      <xdr:row>6</xdr:row>
      <xdr:rowOff>0</xdr:rowOff>
    </xdr:from>
    <xdr:to>
      <xdr:col>10</xdr:col>
      <xdr:colOff>471496</xdr:colOff>
      <xdr:row>19</xdr:row>
      <xdr:rowOff>57150</xdr:rowOff>
    </xdr:to>
    <xdr:graphicFrame macro="">
      <xdr:nvGraphicFramePr>
        <xdr:cNvPr id="11" name="Gráfico 10">
          <a:extLst>
            <a:ext uri="{FF2B5EF4-FFF2-40B4-BE49-F238E27FC236}">
              <a16:creationId xmlns:a16="http://schemas.microsoft.com/office/drawing/2014/main" id="{00000000-0008-0000-02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58734</xdr:colOff>
      <xdr:row>6</xdr:row>
      <xdr:rowOff>0</xdr:rowOff>
    </xdr:from>
    <xdr:to>
      <xdr:col>15</xdr:col>
      <xdr:colOff>1541459</xdr:colOff>
      <xdr:row>19</xdr:row>
      <xdr:rowOff>66675</xdr:rowOff>
    </xdr:to>
    <xdr:graphicFrame macro="">
      <xdr:nvGraphicFramePr>
        <xdr:cNvPr id="12" name="Gráfico 11">
          <a:extLst>
            <a:ext uri="{FF2B5EF4-FFF2-40B4-BE49-F238E27FC236}">
              <a16:creationId xmlns:a16="http://schemas.microsoft.com/office/drawing/2014/main" id="{00000000-0008-0000-02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186537</xdr:colOff>
      <xdr:row>10</xdr:row>
      <xdr:rowOff>47625</xdr:rowOff>
    </xdr:from>
    <xdr:to>
      <xdr:col>4</xdr:col>
      <xdr:colOff>119862</xdr:colOff>
      <xdr:row>13</xdr:row>
      <xdr:rowOff>142875</xdr:rowOff>
    </xdr:to>
    <xdr:sp macro="" textlink="matriz!D4">
      <xdr:nvSpPr>
        <xdr:cNvPr id="13" name="Rectángulo 12">
          <a:extLst>
            <a:ext uri="{FF2B5EF4-FFF2-40B4-BE49-F238E27FC236}">
              <a16:creationId xmlns:a16="http://schemas.microsoft.com/office/drawing/2014/main" id="{00000000-0008-0000-0200-00000D000000}"/>
            </a:ext>
          </a:extLst>
        </xdr:cNvPr>
        <xdr:cNvSpPr/>
      </xdr:nvSpPr>
      <xdr:spPr>
        <a:xfrm>
          <a:off x="1710537" y="2746375"/>
          <a:ext cx="1457325" cy="666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E8D3F17E-591C-40CB-8353-FCF8BCF2B9FF}" type="TxLink">
            <a:rPr lang="en-US" sz="4000" b="1" i="0" u="none" strike="noStrike">
              <a:solidFill>
                <a:schemeClr val="accent2">
                  <a:lumMod val="75000"/>
                </a:schemeClr>
              </a:solidFill>
              <a:latin typeface="Calibri"/>
              <a:ea typeface="Calibri"/>
              <a:cs typeface="Calibri"/>
            </a:rPr>
            <a:pPr algn="ctr"/>
            <a:t>25%</a:t>
          </a:fld>
          <a:endParaRPr lang="en-US" sz="11500" b="1">
            <a:solidFill>
              <a:schemeClr val="accent2">
                <a:lumMod val="75000"/>
              </a:schemeClr>
            </a:solidFill>
            <a:latin typeface="+mn-lt"/>
          </a:endParaRPr>
        </a:p>
      </xdr:txBody>
    </xdr:sp>
    <xdr:clientData/>
  </xdr:twoCellAnchor>
  <xdr:twoCellAnchor>
    <xdr:from>
      <xdr:col>6</xdr:col>
      <xdr:colOff>652471</xdr:colOff>
      <xdr:row>10</xdr:row>
      <xdr:rowOff>38100</xdr:rowOff>
    </xdr:from>
    <xdr:to>
      <xdr:col>8</xdr:col>
      <xdr:colOff>585796</xdr:colOff>
      <xdr:row>13</xdr:row>
      <xdr:rowOff>133350</xdr:rowOff>
    </xdr:to>
    <xdr:sp macro="" textlink="matriz!D9">
      <xdr:nvSpPr>
        <xdr:cNvPr id="14" name="Rectángulo 13">
          <a:extLst>
            <a:ext uri="{FF2B5EF4-FFF2-40B4-BE49-F238E27FC236}">
              <a16:creationId xmlns:a16="http://schemas.microsoft.com/office/drawing/2014/main" id="{00000000-0008-0000-0200-00000E000000}"/>
            </a:ext>
          </a:extLst>
        </xdr:cNvPr>
        <xdr:cNvSpPr/>
      </xdr:nvSpPr>
      <xdr:spPr>
        <a:xfrm>
          <a:off x="5224471" y="2736850"/>
          <a:ext cx="1457325" cy="666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9F368F4E-89D8-424F-BFF6-3F4271426500}" type="TxLink">
            <a:rPr lang="en-US" sz="4000" b="1" i="0" u="none" strike="noStrike">
              <a:solidFill>
                <a:srgbClr val="FEC000"/>
              </a:solidFill>
              <a:latin typeface="Calibri"/>
              <a:ea typeface="Calibri"/>
              <a:cs typeface="Calibri"/>
            </a:rPr>
            <a:pPr algn="ctr"/>
            <a:t>25%</a:t>
          </a:fld>
          <a:endParaRPr lang="en-US" sz="71400" b="1">
            <a:solidFill>
              <a:srgbClr val="FEC000"/>
            </a:solidFill>
            <a:latin typeface="+mn-lt"/>
          </a:endParaRPr>
        </a:p>
      </xdr:txBody>
    </xdr:sp>
    <xdr:clientData/>
  </xdr:twoCellAnchor>
  <xdr:twoCellAnchor>
    <xdr:from>
      <xdr:col>11</xdr:col>
      <xdr:colOff>89425</xdr:colOff>
      <xdr:row>10</xdr:row>
      <xdr:rowOff>15875</xdr:rowOff>
    </xdr:from>
    <xdr:to>
      <xdr:col>14</xdr:col>
      <xdr:colOff>83869</xdr:colOff>
      <xdr:row>13</xdr:row>
      <xdr:rowOff>111125</xdr:rowOff>
    </xdr:to>
    <xdr:sp macro="" textlink="matriz!D11">
      <xdr:nvSpPr>
        <xdr:cNvPr id="15" name="Rectángulo 14">
          <a:extLst>
            <a:ext uri="{FF2B5EF4-FFF2-40B4-BE49-F238E27FC236}">
              <a16:creationId xmlns:a16="http://schemas.microsoft.com/office/drawing/2014/main" id="{00000000-0008-0000-0200-00000F000000}"/>
            </a:ext>
          </a:extLst>
        </xdr:cNvPr>
        <xdr:cNvSpPr/>
      </xdr:nvSpPr>
      <xdr:spPr>
        <a:xfrm>
          <a:off x="8471425" y="2714625"/>
          <a:ext cx="2280444" cy="666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13DE0E58-F7E4-43A7-8E03-E31B9E4FDA6D}" type="TxLink">
            <a:rPr lang="en-US" sz="4400" b="1" i="0" u="none" strike="noStrike">
              <a:solidFill>
                <a:srgbClr val="3D85C6"/>
              </a:solidFill>
              <a:latin typeface="Calibri"/>
              <a:ea typeface="Calibri"/>
              <a:cs typeface="Calibri"/>
            </a:rPr>
            <a:pPr algn="ctr"/>
            <a:t>25%</a:t>
          </a:fld>
          <a:endParaRPr lang="en-US" sz="13800" b="1">
            <a:solidFill>
              <a:srgbClr val="3D85C6"/>
            </a:solidFill>
            <a:latin typeface="+mn-lt"/>
          </a:endParaRPr>
        </a:p>
      </xdr:txBody>
    </xdr:sp>
    <xdr:clientData/>
  </xdr:twoCellAnchor>
  <xdr:twoCellAnchor>
    <xdr:from>
      <xdr:col>0</xdr:col>
      <xdr:colOff>396087</xdr:colOff>
      <xdr:row>18</xdr:row>
      <xdr:rowOff>142875</xdr:rowOff>
    </xdr:from>
    <xdr:to>
      <xdr:col>5</xdr:col>
      <xdr:colOff>396875</xdr:colOff>
      <xdr:row>22</xdr:row>
      <xdr:rowOff>66675</xdr:rowOff>
    </xdr:to>
    <xdr:sp macro="" textlink="matriz!A3">
      <xdr:nvSpPr>
        <xdr:cNvPr id="16" name="Rectángulo 15">
          <a:extLst>
            <a:ext uri="{FF2B5EF4-FFF2-40B4-BE49-F238E27FC236}">
              <a16:creationId xmlns:a16="http://schemas.microsoft.com/office/drawing/2014/main" id="{00000000-0008-0000-0200-000010000000}"/>
            </a:ext>
          </a:extLst>
        </xdr:cNvPr>
        <xdr:cNvSpPr/>
      </xdr:nvSpPr>
      <xdr:spPr>
        <a:xfrm>
          <a:off x="396087" y="4365625"/>
          <a:ext cx="3810788" cy="685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FB243C4B-D1AB-4F38-B165-A178907D634B}" type="TxLink">
            <a:rPr lang="en-US" sz="3200" b="1" i="0" u="none" strike="noStrike">
              <a:solidFill>
                <a:schemeClr val="accent2">
                  <a:lumMod val="75000"/>
                </a:schemeClr>
              </a:solidFill>
              <a:latin typeface="+mj-lt"/>
              <a:ea typeface="Calibri Light" panose="020F0302020204030204" pitchFamily="34" charset="0"/>
              <a:cs typeface="Calibri Light" panose="020F0302020204030204" pitchFamily="34" charset="0"/>
            </a:rPr>
            <a:pPr algn="ctr"/>
            <a:t>Recursos técnicos</a:t>
          </a:fld>
          <a:endParaRPr lang="en-US" sz="11500" b="1">
            <a:solidFill>
              <a:schemeClr val="accent2">
                <a:lumMod val="75000"/>
              </a:schemeClr>
            </a:solidFill>
            <a:latin typeface="+mj-lt"/>
            <a:ea typeface="Calibri Light" panose="020F0302020204030204" pitchFamily="34" charset="0"/>
            <a:cs typeface="Calibri Light" panose="020F0302020204030204" pitchFamily="34" charset="0"/>
          </a:endParaRPr>
        </a:p>
      </xdr:txBody>
    </xdr:sp>
    <xdr:clientData/>
  </xdr:twoCellAnchor>
  <xdr:twoCellAnchor>
    <xdr:from>
      <xdr:col>5</xdr:col>
      <xdr:colOff>344496</xdr:colOff>
      <xdr:row>18</xdr:row>
      <xdr:rowOff>130175</xdr:rowOff>
    </xdr:from>
    <xdr:to>
      <xdr:col>9</xdr:col>
      <xdr:colOff>601671</xdr:colOff>
      <xdr:row>22</xdr:row>
      <xdr:rowOff>53975</xdr:rowOff>
    </xdr:to>
    <xdr:sp macro="" textlink="matriz!A8">
      <xdr:nvSpPr>
        <xdr:cNvPr id="17" name="Rectángulo 16">
          <a:extLst>
            <a:ext uri="{FF2B5EF4-FFF2-40B4-BE49-F238E27FC236}">
              <a16:creationId xmlns:a16="http://schemas.microsoft.com/office/drawing/2014/main" id="{00000000-0008-0000-0200-000011000000}"/>
            </a:ext>
          </a:extLst>
        </xdr:cNvPr>
        <xdr:cNvSpPr/>
      </xdr:nvSpPr>
      <xdr:spPr>
        <a:xfrm>
          <a:off x="4154496" y="4352925"/>
          <a:ext cx="3305175" cy="685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3F63F812-ED57-4143-9376-9C177E9EE729}" type="TxLink">
            <a:rPr lang="en-US" sz="3200" b="1" i="0" u="none" strike="noStrike">
              <a:solidFill>
                <a:srgbClr val="FEC000"/>
              </a:solidFill>
              <a:latin typeface="+mj-lt"/>
              <a:ea typeface="Calibri"/>
              <a:cs typeface="Calibri"/>
            </a:rPr>
            <a:pPr algn="ctr"/>
            <a:t>Recurso humano</a:t>
          </a:fld>
          <a:endParaRPr lang="en-US" sz="7200" b="1">
            <a:solidFill>
              <a:srgbClr val="FEC000"/>
            </a:solidFill>
            <a:latin typeface="+mj-lt"/>
            <a:cs typeface="Calibri" panose="020F0502020204030204" pitchFamily="34" charset="0"/>
          </a:endParaRPr>
        </a:p>
      </xdr:txBody>
    </xdr:sp>
    <xdr:clientData/>
  </xdr:twoCellAnchor>
  <xdr:twoCellAnchor>
    <xdr:from>
      <xdr:col>8</xdr:col>
      <xdr:colOff>454021</xdr:colOff>
      <xdr:row>18</xdr:row>
      <xdr:rowOff>116681</xdr:rowOff>
    </xdr:from>
    <xdr:to>
      <xdr:col>15</xdr:col>
      <xdr:colOff>1234278</xdr:colOff>
      <xdr:row>22</xdr:row>
      <xdr:rowOff>40481</xdr:rowOff>
    </xdr:to>
    <xdr:sp macro="" textlink="matriz!A10">
      <xdr:nvSpPr>
        <xdr:cNvPr id="18" name="Rectángulo 17">
          <a:extLst>
            <a:ext uri="{FF2B5EF4-FFF2-40B4-BE49-F238E27FC236}">
              <a16:creationId xmlns:a16="http://schemas.microsoft.com/office/drawing/2014/main" id="{00000000-0008-0000-0200-000012000000}"/>
            </a:ext>
          </a:extLst>
        </xdr:cNvPr>
        <xdr:cNvSpPr/>
      </xdr:nvSpPr>
      <xdr:spPr>
        <a:xfrm>
          <a:off x="6550021" y="4339431"/>
          <a:ext cx="6114257" cy="685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9DCD2BF5-969C-4AC0-9766-20A462BC34E2}" type="TxLink">
            <a:rPr lang="en-US" sz="3200" b="1" i="0" u="none" strike="noStrike">
              <a:solidFill>
                <a:srgbClr val="3D85C6"/>
              </a:solidFill>
              <a:latin typeface="+mj-lt"/>
              <a:ea typeface="Calibri Light" panose="020F0302020204030204" pitchFamily="34" charset="0"/>
              <a:cs typeface="Calibri Light" panose="020F0302020204030204" pitchFamily="34" charset="0"/>
            </a:rPr>
            <a:pPr algn="ctr"/>
            <a:t>Recursos tecnológicos</a:t>
          </a:fld>
          <a:endParaRPr lang="en-US" sz="7200" b="1">
            <a:solidFill>
              <a:srgbClr val="3D85C6"/>
            </a:solidFill>
            <a:latin typeface="+mj-lt"/>
            <a:ea typeface="Calibri Light" panose="020F0302020204030204" pitchFamily="34" charset="0"/>
            <a:cs typeface="Calibri Light" panose="020F0302020204030204" pitchFamily="34" charset="0"/>
          </a:endParaRPr>
        </a:p>
      </xdr:txBody>
    </xdr:sp>
    <xdr:clientData/>
  </xdr:twoCellAnchor>
  <xdr:twoCellAnchor editAs="oneCell">
    <xdr:from>
      <xdr:col>0</xdr:col>
      <xdr:colOff>214993</xdr:colOff>
      <xdr:row>23</xdr:row>
      <xdr:rowOff>100694</xdr:rowOff>
    </xdr:from>
    <xdr:to>
      <xdr:col>3</xdr:col>
      <xdr:colOff>111125</xdr:colOff>
      <xdr:row>29</xdr:row>
      <xdr:rowOff>192769</xdr:rowOff>
    </xdr:to>
    <mc:AlternateContent xmlns:mc="http://schemas.openxmlformats.org/markup-compatibility/2006" xmlns:a14="http://schemas.microsoft.com/office/drawing/2010/main">
      <mc:Choice Requires="a14">
        <xdr:graphicFrame macro="">
          <xdr:nvGraphicFramePr>
            <xdr:cNvPr id="3" name="Componente">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microsoft.com/office/drawing/2010/slicer">
              <sle:slicer xmlns:sle="http://schemas.microsoft.com/office/drawing/2010/slicer" name="Componente"/>
            </a:graphicData>
          </a:graphic>
        </xdr:graphicFrame>
      </mc:Choice>
      <mc:Fallback xmlns="">
        <xdr:sp macro="" textlink="">
          <xdr:nvSpPr>
            <xdr:cNvPr id="0" name=""/>
            <xdr:cNvSpPr>
              <a:spLocks noTextEdit="1"/>
            </xdr:cNvSpPr>
          </xdr:nvSpPr>
          <xdr:spPr>
            <a:xfrm>
              <a:off x="214993" y="5021944"/>
              <a:ext cx="2182132" cy="1314450"/>
            </a:xfrm>
            <a:prstGeom prst="rect">
              <a:avLst/>
            </a:prstGeom>
            <a:solidFill>
              <a:prstClr val="white"/>
            </a:solidFill>
            <a:ln w="1">
              <a:solidFill>
                <a:prstClr val="green"/>
              </a:solidFill>
            </a:ln>
          </xdr:spPr>
          <xdr:txBody>
            <a:bodyPr vertOverflow="clip" horzOverflow="clip"/>
            <a:lstStyle/>
            <a:p>
              <a:r>
                <a:rPr lang="en-US"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0</xdr:col>
      <xdr:colOff>269421</xdr:colOff>
      <xdr:row>31</xdr:row>
      <xdr:rowOff>46264</xdr:rowOff>
    </xdr:from>
    <xdr:to>
      <xdr:col>3</xdr:col>
      <xdr:colOff>127000</xdr:colOff>
      <xdr:row>43</xdr:row>
      <xdr:rowOff>185208</xdr:rowOff>
    </xdr:to>
    <mc:AlternateContent xmlns:mc="http://schemas.openxmlformats.org/markup-compatibility/2006" xmlns:a14="http://schemas.microsoft.com/office/drawing/2010/main">
      <mc:Choice Requires="a14">
        <xdr:graphicFrame macro="">
          <xdr:nvGraphicFramePr>
            <xdr:cNvPr id="4" name="Subcomponentes">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microsoft.com/office/drawing/2010/slicer">
              <sle:slicer xmlns:sle="http://schemas.microsoft.com/office/drawing/2010/slicer" name="Subcomponentes"/>
            </a:graphicData>
          </a:graphic>
        </xdr:graphicFrame>
      </mc:Choice>
      <mc:Fallback xmlns="">
        <xdr:sp macro="" textlink="">
          <xdr:nvSpPr>
            <xdr:cNvPr id="0" name=""/>
            <xdr:cNvSpPr>
              <a:spLocks noTextEdit="1"/>
            </xdr:cNvSpPr>
          </xdr:nvSpPr>
          <xdr:spPr>
            <a:xfrm>
              <a:off x="269421" y="6729639"/>
              <a:ext cx="2143579" cy="3139319"/>
            </a:xfrm>
            <a:prstGeom prst="rect">
              <a:avLst/>
            </a:prstGeom>
            <a:solidFill>
              <a:prstClr val="white"/>
            </a:solidFill>
            <a:ln w="1">
              <a:solidFill>
                <a:prstClr val="green"/>
              </a:solidFill>
            </a:ln>
          </xdr:spPr>
          <xdr:txBody>
            <a:bodyPr vertOverflow="clip" horzOverflow="clip"/>
            <a:lstStyle/>
            <a:p>
              <a:r>
                <a:rPr lang="en-US"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xdr:from>
      <xdr:col>3</xdr:col>
      <xdr:colOff>669018</xdr:colOff>
      <xdr:row>23</xdr:row>
      <xdr:rowOff>122463</xdr:rowOff>
    </xdr:from>
    <xdr:to>
      <xdr:col>15</xdr:col>
      <xdr:colOff>1269999</xdr:colOff>
      <xdr:row>51</xdr:row>
      <xdr:rowOff>158750</xdr:rowOff>
    </xdr:to>
    <xdr:graphicFrame macro="">
      <xdr:nvGraphicFramePr>
        <xdr:cNvPr id="20" name="Gráfico 19">
          <a:extLst>
            <a:ext uri="{FF2B5EF4-FFF2-40B4-BE49-F238E27FC236}">
              <a16:creationId xmlns:a16="http://schemas.microsoft.com/office/drawing/2014/main" id="{00000000-0008-0000-02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21166</xdr:colOff>
      <xdr:row>6</xdr:row>
      <xdr:rowOff>0</xdr:rowOff>
    </xdr:from>
    <xdr:to>
      <xdr:col>18</xdr:col>
      <xdr:colOff>255060</xdr:colOff>
      <xdr:row>24</xdr:row>
      <xdr:rowOff>116417</xdr:rowOff>
    </xdr:to>
    <xdr:graphicFrame macro="">
      <xdr:nvGraphicFramePr>
        <xdr:cNvPr id="19" name="Gráfico 18">
          <a:extLst>
            <a:ext uri="{FF2B5EF4-FFF2-40B4-BE49-F238E27FC236}">
              <a16:creationId xmlns:a16="http://schemas.microsoft.com/office/drawing/2014/main" id="{00000000-0008-0000-02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16</xdr:col>
      <xdr:colOff>754060</xdr:colOff>
      <xdr:row>16</xdr:row>
      <xdr:rowOff>95250</xdr:rowOff>
    </xdr:from>
    <xdr:to>
      <xdr:col>16</xdr:col>
      <xdr:colOff>3034504</xdr:colOff>
      <xdr:row>20</xdr:row>
      <xdr:rowOff>0</xdr:rowOff>
    </xdr:to>
    <xdr:sp macro="" textlink="matriz!M15">
      <xdr:nvSpPr>
        <xdr:cNvPr id="21" name="Rectángulo 20">
          <a:extLst>
            <a:ext uri="{FF2B5EF4-FFF2-40B4-BE49-F238E27FC236}">
              <a16:creationId xmlns:a16="http://schemas.microsoft.com/office/drawing/2014/main" id="{00000000-0008-0000-0200-000015000000}"/>
            </a:ext>
          </a:extLst>
        </xdr:cNvPr>
        <xdr:cNvSpPr/>
      </xdr:nvSpPr>
      <xdr:spPr>
        <a:xfrm>
          <a:off x="14485935" y="3937000"/>
          <a:ext cx="2280444" cy="666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AF27EB74-76B3-4CA3-8490-EC62487CA551}" type="TxLink">
            <a:rPr lang="en-US" sz="4000" b="1" i="0" u="none" strike="noStrike">
              <a:solidFill>
                <a:srgbClr val="000000"/>
              </a:solidFill>
              <a:latin typeface="Calibri"/>
              <a:ea typeface="Calibri"/>
              <a:cs typeface="Calibri"/>
            </a:rPr>
            <a:pPr algn="ctr"/>
            <a:t>0%</a:t>
          </a:fld>
          <a:endParaRPr lang="en-US" sz="9600" b="1">
            <a:solidFill>
              <a:srgbClr val="3D85C6"/>
            </a:solidFill>
            <a:latin typeface="+mn-lt"/>
          </a:endParaRPr>
        </a:p>
      </xdr:txBody>
    </xdr:sp>
    <xdr:clientData/>
  </xdr:twoCellAnchor>
  <xdr:twoCellAnchor>
    <xdr:from>
      <xdr:col>15</xdr:col>
      <xdr:colOff>367237</xdr:colOff>
      <xdr:row>20</xdr:row>
      <xdr:rowOff>57414</xdr:rowOff>
    </xdr:from>
    <xdr:to>
      <xdr:col>18</xdr:col>
      <xdr:colOff>290244</xdr:colOff>
      <xdr:row>23</xdr:row>
      <xdr:rowOff>171714</xdr:rowOff>
    </xdr:to>
    <xdr:sp macro="" textlink="matriz!L15">
      <xdr:nvSpPr>
        <xdr:cNvPr id="22" name="Rectángulo 21">
          <a:extLst>
            <a:ext uri="{FF2B5EF4-FFF2-40B4-BE49-F238E27FC236}">
              <a16:creationId xmlns:a16="http://schemas.microsoft.com/office/drawing/2014/main" id="{00000000-0008-0000-0200-000016000000}"/>
            </a:ext>
          </a:extLst>
        </xdr:cNvPr>
        <xdr:cNvSpPr/>
      </xdr:nvSpPr>
      <xdr:spPr>
        <a:xfrm>
          <a:off x="11797237" y="4417747"/>
          <a:ext cx="6114257" cy="685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826096E6-2759-463E-AEF6-A359BA796DCF}" type="TxLink">
            <a:rPr lang="en-US" sz="3600" b="1" i="0" u="none" strike="noStrike">
              <a:solidFill>
                <a:srgbClr val="1F4E78"/>
              </a:solidFill>
              <a:latin typeface="Calibri"/>
              <a:ea typeface="Calibri"/>
              <a:cs typeface="Calibri"/>
            </a:rPr>
            <a:pPr algn="ctr"/>
            <a:t>Nota general CO</a:t>
          </a:fld>
          <a:endParaRPr lang="en-US" sz="34400" b="1">
            <a:solidFill>
              <a:srgbClr val="1F4E78"/>
            </a:solidFill>
            <a:latin typeface="+mj-lt"/>
          </a:endParaRP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dahy_sl@yahoo.es" refreshedDate="45347.853723148146" createdVersion="6" refreshedVersion="6" minRefreshableVersion="3" recordCount="10">
  <cacheSource type="worksheet">
    <worksheetSource name="COA"/>
  </cacheSource>
  <cacheFields count="6">
    <cacheField name="Componente" numFmtId="0">
      <sharedItems count="3">
        <s v="Recursos técnicos"/>
        <s v="Recurso Humano"/>
        <s v="Recursos tecnológicos"/>
      </sharedItems>
    </cacheField>
    <cacheField name="Subcomponentes" numFmtId="0">
      <sharedItems count="10">
        <s v="Estrategia/Planificación"/>
        <s v="Identificación y control de recursos_x000a__x000a__x000a_"/>
        <s v="Gestión de la información"/>
        <s v="Seguimiento"/>
        <s v="Normativa"/>
        <s v="Disponibilidad de recurso humano"/>
        <s v="Capacitación"/>
        <s v="Infraestructura tecnológica"/>
        <s v="Página web"/>
        <s v="Redes sociales y aplicaciones"/>
      </sharedItems>
    </cacheField>
    <cacheField name="Puntaje" numFmtId="0">
      <sharedItems containsSemiMixedTypes="0" containsString="0" containsNumber="1" containsInteger="1" minValue="3" maxValue="12"/>
    </cacheField>
    <cacheField name="Max" numFmtId="0">
      <sharedItems containsSemiMixedTypes="0" containsString="0" containsNumber="1" containsInteger="1" minValue="12" maxValue="48"/>
    </cacheField>
    <cacheField name="Porcentaje" numFmtId="9">
      <sharedItems containsSemiMixedTypes="0" containsString="0" containsNumber="1" minValue="0.25" maxValue="0.25"/>
    </cacheField>
    <cacheField name="Meta" numFmtId="9">
      <sharedItems containsSemiMixedTypes="0" containsString="0" containsNumber="1" containsInteger="1" minValue="1" maxValue="1"/>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0">
  <r>
    <x v="0"/>
    <x v="0"/>
    <n v="9"/>
    <n v="36"/>
    <n v="0.25"/>
    <n v="1"/>
  </r>
  <r>
    <x v="0"/>
    <x v="1"/>
    <n v="6"/>
    <n v="24"/>
    <n v="0.25"/>
    <n v="1"/>
  </r>
  <r>
    <x v="0"/>
    <x v="2"/>
    <n v="9"/>
    <n v="36"/>
    <n v="0.25"/>
    <n v="1"/>
  </r>
  <r>
    <x v="0"/>
    <x v="3"/>
    <n v="6"/>
    <n v="24"/>
    <n v="0.25"/>
    <n v="1"/>
  </r>
  <r>
    <x v="0"/>
    <x v="4"/>
    <n v="3"/>
    <n v="12"/>
    <n v="0.25"/>
    <n v="1"/>
  </r>
  <r>
    <x v="1"/>
    <x v="5"/>
    <n v="3"/>
    <n v="12"/>
    <n v="0.25"/>
    <n v="1"/>
  </r>
  <r>
    <x v="1"/>
    <x v="6"/>
    <n v="9"/>
    <n v="36"/>
    <n v="0.25"/>
    <n v="1"/>
  </r>
  <r>
    <x v="2"/>
    <x v="7"/>
    <n v="9"/>
    <n v="36"/>
    <n v="0.25"/>
    <n v="1"/>
  </r>
  <r>
    <x v="2"/>
    <x v="8"/>
    <n v="12"/>
    <n v="48"/>
    <n v="0.25"/>
    <n v="1"/>
  </r>
  <r>
    <x v="2"/>
    <x v="9"/>
    <n v="12"/>
    <n v="48"/>
    <n v="0.25"/>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4" cacheId="4"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3">
  <location ref="K20:L31" firstHeaderRow="1" firstDataRow="1" firstDataCol="1" rowPageCount="1" colPageCount="1"/>
  <pivotFields count="6">
    <pivotField axis="axisPage" multipleItemSelectionAllowed="1" showAll="0">
      <items count="4">
        <item x="1"/>
        <item x="0"/>
        <item x="2"/>
        <item t="default"/>
      </items>
    </pivotField>
    <pivotField axis="axisRow" showAll="0" sortType="descending">
      <items count="11">
        <item x="6"/>
        <item x="5"/>
        <item x="0"/>
        <item x="2"/>
        <item x="1"/>
        <item x="7"/>
        <item x="4"/>
        <item x="8"/>
        <item x="9"/>
        <item x="3"/>
        <item t="default"/>
      </items>
      <autoSortScope>
        <pivotArea dataOnly="0" outline="0" fieldPosition="0">
          <references count="1">
            <reference field="4294967294" count="1" selected="0">
              <x v="0"/>
            </reference>
          </references>
        </pivotArea>
      </autoSortScope>
    </pivotField>
    <pivotField showAll="0" defaultSubtotal="0"/>
    <pivotField showAll="0"/>
    <pivotField dataField="1" numFmtId="9" showAll="0"/>
    <pivotField numFmtId="9" showAll="0"/>
  </pivotFields>
  <rowFields count="1">
    <field x="1"/>
  </rowFields>
  <rowItems count="11">
    <i>
      <x v="7"/>
    </i>
    <i>
      <x v="5"/>
    </i>
    <i>
      <x v="9"/>
    </i>
    <i>
      <x v="1"/>
    </i>
    <i>
      <x v="6"/>
    </i>
    <i>
      <x v="2"/>
    </i>
    <i>
      <x v="8"/>
    </i>
    <i>
      <x v="3"/>
    </i>
    <i>
      <x/>
    </i>
    <i>
      <x v="4"/>
    </i>
    <i t="grand">
      <x/>
    </i>
  </rowItems>
  <colItems count="1">
    <i/>
  </colItems>
  <pageFields count="1">
    <pageField fld="0" hier="-1"/>
  </pageFields>
  <dataFields count="1">
    <dataField name="Suma de Porcentaje" fld="4" baseField="0" baseItem="0"/>
  </dataFields>
  <formats count="9">
    <format dxfId="158">
      <pivotArea collapsedLevelsAreSubtotals="1" fieldPosition="0">
        <references count="1">
          <reference field="1" count="0"/>
        </references>
      </pivotArea>
    </format>
    <format dxfId="157">
      <pivotArea collapsedLevelsAreSubtotals="1" fieldPosition="0">
        <references count="1">
          <reference field="1" count="0"/>
        </references>
      </pivotArea>
    </format>
    <format dxfId="156">
      <pivotArea collapsedLevelsAreSubtotals="1" fieldPosition="0">
        <references count="1">
          <reference field="1" count="0"/>
        </references>
      </pivotArea>
    </format>
    <format dxfId="155">
      <pivotArea type="all" dataOnly="0" outline="0" fieldPosition="0"/>
    </format>
    <format dxfId="154">
      <pivotArea outline="0" collapsedLevelsAreSubtotals="1" fieldPosition="0"/>
    </format>
    <format dxfId="153">
      <pivotArea field="1" type="button" dataOnly="0" labelOnly="1" outline="0" axis="axisRow" fieldPosition="0"/>
    </format>
    <format dxfId="152">
      <pivotArea dataOnly="0" labelOnly="1" fieldPosition="0">
        <references count="1">
          <reference field="1" count="0"/>
        </references>
      </pivotArea>
    </format>
    <format dxfId="151">
      <pivotArea dataOnly="0" labelOnly="1" grandRow="1" outline="0" fieldPosition="0"/>
    </format>
    <format dxfId="150">
      <pivotArea dataOnly="0" labelOnly="1" outline="0" fieldPosition="0">
        <references count="1">
          <reference field="4294967294" count="1">
            <x v="0"/>
          </reference>
        </references>
      </pivotArea>
    </format>
  </formats>
  <chartFormats count="3">
    <chartFormat chart="1" format="2" series="1">
      <pivotArea type="data" outline="0" fieldPosition="0">
        <references count="1">
          <reference field="4294967294" count="1" selected="0">
            <x v="0"/>
          </reference>
        </references>
      </pivotArea>
    </chartFormat>
    <chartFormat chart="0" format="2" series="1">
      <pivotArea type="data" outline="0" fieldPosition="0">
        <references count="1">
          <reference field="4294967294" count="1" selected="0">
            <x v="0"/>
          </reference>
        </references>
      </pivotArea>
    </chartFormat>
    <chartFormat chart="2" format="6"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TablaDinámica3" cacheId="4" applyNumberFormats="0" applyBorderFormats="0" applyFontFormats="0" applyPatternFormats="0" applyAlignmentFormats="0" applyWidthHeightFormats="1" dataCaption="Valores" grandTotalCaption="Promedio general" updatedVersion="6" minRefreshableVersion="3" useAutoFormatting="1" itemPrintTitles="1" createdVersion="6" indent="0" outline="1" outlineData="1" multipleFieldFilters="0">
  <location ref="Q29:R40" firstHeaderRow="1" firstDataRow="1" firstDataCol="1"/>
  <pivotFields count="6">
    <pivotField showAll="0">
      <items count="4">
        <item x="1"/>
        <item x="0"/>
        <item x="2"/>
        <item t="default"/>
      </items>
    </pivotField>
    <pivotField axis="axisRow" showAll="0" sortType="descending">
      <items count="11">
        <item x="6"/>
        <item x="5"/>
        <item x="0"/>
        <item x="2"/>
        <item x="1"/>
        <item x="7"/>
        <item x="4"/>
        <item x="8"/>
        <item x="9"/>
        <item x="3"/>
        <item t="default"/>
      </items>
      <autoSortScope>
        <pivotArea dataOnly="0" outline="0" fieldPosition="0">
          <references count="1">
            <reference field="4294967294" count="1" selected="0">
              <x v="0"/>
            </reference>
          </references>
        </pivotArea>
      </autoSortScope>
    </pivotField>
    <pivotField showAll="0" defaultSubtotal="0"/>
    <pivotField showAll="0"/>
    <pivotField dataField="1" numFmtId="9" showAll="0"/>
    <pivotField numFmtId="9" showAll="0"/>
  </pivotFields>
  <rowFields count="1">
    <field x="1"/>
  </rowFields>
  <rowItems count="11">
    <i>
      <x v="7"/>
    </i>
    <i>
      <x v="5"/>
    </i>
    <i>
      <x v="9"/>
    </i>
    <i>
      <x v="1"/>
    </i>
    <i>
      <x v="6"/>
    </i>
    <i>
      <x v="2"/>
    </i>
    <i>
      <x v="8"/>
    </i>
    <i>
      <x v="3"/>
    </i>
    <i>
      <x/>
    </i>
    <i>
      <x v="4"/>
    </i>
    <i t="grand">
      <x/>
    </i>
  </rowItems>
  <colItems count="1">
    <i/>
  </colItems>
  <dataFields count="1">
    <dataField name="Promedio de Porcentaje" fld="4" subtotal="average" baseField="1" baseItem="0" numFmtId="10"/>
  </dataFields>
  <formats count="44">
    <format dxfId="96">
      <pivotArea collapsedLevelsAreSubtotals="1" fieldPosition="0">
        <references count="1">
          <reference field="1" count="0"/>
        </references>
      </pivotArea>
    </format>
    <format dxfId="95">
      <pivotArea collapsedLevelsAreSubtotals="1" fieldPosition="0">
        <references count="1">
          <reference field="1" count="0"/>
        </references>
      </pivotArea>
    </format>
    <format dxfId="94">
      <pivotArea type="all" dataOnly="0" outline="0" fieldPosition="0"/>
    </format>
    <format dxfId="93">
      <pivotArea outline="0" collapsedLevelsAreSubtotals="1" fieldPosition="0"/>
    </format>
    <format dxfId="92">
      <pivotArea field="1" type="button" dataOnly="0" labelOnly="1" outline="0" axis="axisRow" fieldPosition="0"/>
    </format>
    <format dxfId="91">
      <pivotArea dataOnly="0" labelOnly="1" outline="0" axis="axisValues" fieldPosition="0"/>
    </format>
    <format dxfId="90">
      <pivotArea dataOnly="0" labelOnly="1" fieldPosition="0">
        <references count="1">
          <reference field="1" count="0"/>
        </references>
      </pivotArea>
    </format>
    <format dxfId="89">
      <pivotArea dataOnly="0" labelOnly="1" grandRow="1" outline="0" fieldPosition="0"/>
    </format>
    <format dxfId="88">
      <pivotArea dataOnly="0" labelOnly="1" outline="0" axis="axisValues" fieldPosition="0"/>
    </format>
    <format dxfId="87">
      <pivotArea type="all" dataOnly="0" outline="0" fieldPosition="0"/>
    </format>
    <format dxfId="86">
      <pivotArea outline="0" collapsedLevelsAreSubtotals="1" fieldPosition="0"/>
    </format>
    <format dxfId="85">
      <pivotArea field="1" type="button" dataOnly="0" labelOnly="1" outline="0" axis="axisRow" fieldPosition="0"/>
    </format>
    <format dxfId="84">
      <pivotArea dataOnly="0" labelOnly="1" outline="0" axis="axisValues" fieldPosition="0"/>
    </format>
    <format dxfId="83">
      <pivotArea dataOnly="0" labelOnly="1" fieldPosition="0">
        <references count="1">
          <reference field="1" count="0"/>
        </references>
      </pivotArea>
    </format>
    <format dxfId="82">
      <pivotArea dataOnly="0" labelOnly="1" grandRow="1" outline="0" fieldPosition="0"/>
    </format>
    <format dxfId="81">
      <pivotArea dataOnly="0" labelOnly="1" outline="0" axis="axisValues" fieldPosition="0"/>
    </format>
    <format dxfId="80">
      <pivotArea type="all" dataOnly="0" outline="0" fieldPosition="0"/>
    </format>
    <format dxfId="79">
      <pivotArea outline="0" collapsedLevelsAreSubtotals="1" fieldPosition="0"/>
    </format>
    <format dxfId="78">
      <pivotArea field="1" type="button" dataOnly="0" labelOnly="1" outline="0" axis="axisRow" fieldPosition="0"/>
    </format>
    <format dxfId="77">
      <pivotArea dataOnly="0" labelOnly="1" outline="0" axis="axisValues" fieldPosition="0"/>
    </format>
    <format dxfId="76">
      <pivotArea dataOnly="0" labelOnly="1" fieldPosition="0">
        <references count="1">
          <reference field="1" count="0"/>
        </references>
      </pivotArea>
    </format>
    <format dxfId="75">
      <pivotArea dataOnly="0" labelOnly="1" grandRow="1" outline="0" fieldPosition="0"/>
    </format>
    <format dxfId="74">
      <pivotArea dataOnly="0" labelOnly="1" outline="0" axis="axisValues" fieldPosition="0"/>
    </format>
    <format dxfId="73">
      <pivotArea field="1" type="button" dataOnly="0" labelOnly="1" outline="0" axis="axisRow" fieldPosition="0"/>
    </format>
    <format dxfId="72">
      <pivotArea dataOnly="0" labelOnly="1" outline="0" axis="axisValues" fieldPosition="0"/>
    </format>
    <format dxfId="71">
      <pivotArea dataOnly="0" labelOnly="1" outline="0" axis="axisValues" fieldPosition="0"/>
    </format>
    <format dxfId="70">
      <pivotArea type="all" dataOnly="0" outline="0" fieldPosition="0"/>
    </format>
    <format dxfId="69">
      <pivotArea outline="0" collapsedLevelsAreSubtotals="1" fieldPosition="0"/>
    </format>
    <format dxfId="68">
      <pivotArea field="1" type="button" dataOnly="0" labelOnly="1" outline="0" axis="axisRow" fieldPosition="0"/>
    </format>
    <format dxfId="67">
      <pivotArea dataOnly="0" labelOnly="1" outline="0" axis="axisValues" fieldPosition="0"/>
    </format>
    <format dxfId="66">
      <pivotArea dataOnly="0" labelOnly="1" fieldPosition="0">
        <references count="1">
          <reference field="1" count="0"/>
        </references>
      </pivotArea>
    </format>
    <format dxfId="65">
      <pivotArea dataOnly="0" labelOnly="1" grandRow="1" outline="0" fieldPosition="0"/>
    </format>
    <format dxfId="64">
      <pivotArea dataOnly="0" labelOnly="1" outline="0" axis="axisValues" fieldPosition="0"/>
    </format>
    <format dxfId="63">
      <pivotArea type="all" dataOnly="0" outline="0" fieldPosition="0"/>
    </format>
    <format dxfId="62">
      <pivotArea outline="0" collapsedLevelsAreSubtotals="1" fieldPosition="0"/>
    </format>
    <format dxfId="61">
      <pivotArea field="1" type="button" dataOnly="0" labelOnly="1" outline="0" axis="axisRow" fieldPosition="0"/>
    </format>
    <format dxfId="60">
      <pivotArea dataOnly="0" labelOnly="1" outline="0" axis="axisValues" fieldPosition="0"/>
    </format>
    <format dxfId="59">
      <pivotArea dataOnly="0" labelOnly="1" fieldPosition="0">
        <references count="1">
          <reference field="1" count="0"/>
        </references>
      </pivotArea>
    </format>
    <format dxfId="58">
      <pivotArea dataOnly="0" labelOnly="1" grandRow="1" outline="0" fieldPosition="0"/>
    </format>
    <format dxfId="57">
      <pivotArea dataOnly="0" labelOnly="1" outline="0" axis="axisValues" fieldPosition="0"/>
    </format>
    <format dxfId="56">
      <pivotArea collapsedLevelsAreSubtotals="1" fieldPosition="0">
        <references count="1">
          <reference field="1" count="1">
            <x v="0"/>
          </reference>
        </references>
      </pivotArea>
    </format>
    <format dxfId="55">
      <pivotArea collapsedLevelsAreSubtotals="1" fieldPosition="0">
        <references count="1">
          <reference field="1" count="9">
            <x v="1"/>
            <x v="2"/>
            <x v="3"/>
            <x v="4"/>
            <x v="5"/>
            <x v="6"/>
            <x v="7"/>
            <x v="8"/>
            <x v="9"/>
          </reference>
        </references>
      </pivotArea>
    </format>
    <format dxfId="54">
      <pivotArea grandRow="1" outline="0" collapsedLevelsAreSubtotals="1" fieldPosition="0"/>
    </format>
    <format dxfId="53">
      <pivotArea outline="0" collapsedLevelsAreSubtotals="1" fieldPosition="0"/>
    </format>
  </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egmentaciónDeDatos_Componente" sourceName="Componente">
  <pivotTables>
    <pivotTable tabId="5" name="TablaDinámica3"/>
    <pivotTable tabId="1" name="TablaDinámica4"/>
  </pivotTables>
  <data>
    <tabular pivotCacheId="1">
      <items count="3">
        <i x="1" s="1"/>
        <i x="0" s="1"/>
        <i x="2"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egmentaciónDeDatos_Subcomponentes" sourceName="Subcomponentes">
  <pivotTables>
    <pivotTable tabId="5" name="TablaDinámica3"/>
    <pivotTable tabId="1" name="TablaDinámica4"/>
  </pivotTables>
  <data>
    <tabular pivotCacheId="1">
      <items count="10">
        <i x="6" s="1"/>
        <i x="5" s="1"/>
        <i x="0" s="1"/>
        <i x="2" s="1"/>
        <i x="1" s="1"/>
        <i x="7" s="1"/>
        <i x="4" s="1"/>
        <i x="8" s="1"/>
        <i x="9" s="1"/>
        <i x="3"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Componente" cache="SegmentaciónDeDatos_Componente" caption="Componente" style="SlicerStyleDark2" rowHeight="241300"/>
  <slicer name="Subcomponentes" cache="SegmentaciónDeDatos_Subcomponentes" caption="Subcomponentes" style="SlicerStyleDark5" rowHeight="241300"/>
</slicers>
</file>

<file path=xl/tables/table1.xml><?xml version="1.0" encoding="utf-8"?>
<table xmlns="http://schemas.openxmlformats.org/spreadsheetml/2006/main" id="1" name="COA" displayName="COA" ref="K6:P16" totalsRowShown="0" headerRowDxfId="148" dataDxfId="147">
  <autoFilter ref="K6:P16"/>
  <tableColumns count="6">
    <tableColumn id="1" name="Componente" dataDxfId="146"/>
    <tableColumn id="2" name="Subcomponentes" dataDxfId="145"/>
    <tableColumn id="3" name="Puntaje" dataDxfId="144">
      <calculatedColumnFormula>matriz!Q3</calculatedColumnFormula>
    </tableColumn>
    <tableColumn id="4" name="Max" dataDxfId="143">
      <calculatedColumnFormula>matriz!P3</calculatedColumnFormula>
    </tableColumn>
    <tableColumn id="5" name="Porcentaje" dataDxfId="142" dataCellStyle="Porcentaje">
      <calculatedColumnFormula>M7/N7</calculatedColumnFormula>
    </tableColumn>
    <tableColumn id="6" name="Meta" dataDxfId="141" dataCellStyle="Porcentaje"/>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ivotTable" Target="../pivotTables/pivotTable2.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V120"/>
  <sheetViews>
    <sheetView showGridLines="0" tabSelected="1" zoomScaleNormal="100" workbookViewId="0">
      <pane xSplit="1" ySplit="6" topLeftCell="B7" activePane="bottomRight" state="frozen"/>
      <selection pane="topRight" activeCell="B1" sqref="B1"/>
      <selection pane="bottomLeft" activeCell="A7" sqref="A7"/>
      <selection pane="bottomRight" activeCell="C11" sqref="C11"/>
    </sheetView>
  </sheetViews>
  <sheetFormatPr baseColWidth="10" defaultRowHeight="14.25" x14ac:dyDescent="0.2"/>
  <cols>
    <col min="1" max="1" width="5.5703125" style="3" customWidth="1"/>
    <col min="2" max="2" width="7.5703125" style="3" customWidth="1"/>
    <col min="3" max="3" width="121.7109375" style="2" customWidth="1"/>
    <col min="4" max="4" width="13.42578125" style="2" customWidth="1"/>
    <col min="5" max="5" width="16.85546875" style="3" customWidth="1"/>
    <col min="6" max="6" width="23" style="3" customWidth="1"/>
    <col min="7" max="7" width="52.5703125" style="3" customWidth="1"/>
    <col min="8" max="8" width="35.42578125" style="3" customWidth="1"/>
    <col min="9" max="16384" width="11.42578125" style="2"/>
  </cols>
  <sheetData>
    <row r="2" spans="1:22" ht="27.95" customHeight="1" x14ac:dyDescent="0.2">
      <c r="A2" s="119" t="s">
        <v>13</v>
      </c>
      <c r="B2" s="119"/>
      <c r="C2" s="119"/>
      <c r="D2" s="119"/>
      <c r="E2" s="119"/>
      <c r="F2" s="119"/>
      <c r="G2" s="119"/>
      <c r="H2" s="119"/>
      <c r="I2" s="1"/>
      <c r="J2" s="1"/>
      <c r="K2" s="1"/>
      <c r="L2" s="1"/>
      <c r="M2" s="1"/>
    </row>
    <row r="3" spans="1:22" ht="14.25" hidden="1" customHeight="1" x14ac:dyDescent="0.2">
      <c r="C3" s="4"/>
      <c r="D3" s="4"/>
      <c r="E3" s="4"/>
      <c r="F3" s="4"/>
      <c r="G3" s="4"/>
      <c r="H3" s="4"/>
      <c r="I3" s="4"/>
      <c r="J3" s="4"/>
      <c r="K3" s="4"/>
      <c r="L3" s="4"/>
      <c r="M3" s="4"/>
    </row>
    <row r="4" spans="1:22" ht="14.25" hidden="1" customHeight="1" x14ac:dyDescent="0.2">
      <c r="C4" s="4"/>
      <c r="D4" s="4"/>
      <c r="E4" s="4"/>
      <c r="F4" s="4"/>
      <c r="G4" s="4"/>
      <c r="H4" s="4"/>
      <c r="I4" s="4"/>
      <c r="J4" s="4"/>
      <c r="K4" s="4"/>
      <c r="L4" s="4"/>
      <c r="M4" s="4"/>
    </row>
    <row r="5" spans="1:22" hidden="1" x14ac:dyDescent="0.2"/>
    <row r="6" spans="1:22" s="10" customFormat="1" ht="84.75" customHeight="1" x14ac:dyDescent="0.25">
      <c r="A6" s="5" t="s">
        <v>14</v>
      </c>
      <c r="B6" s="5"/>
      <c r="C6" s="6" t="s">
        <v>15</v>
      </c>
      <c r="D6" s="6" t="s">
        <v>181</v>
      </c>
      <c r="E6" s="7" t="s">
        <v>16</v>
      </c>
      <c r="F6" s="8" t="s">
        <v>17</v>
      </c>
      <c r="G6" s="29" t="s">
        <v>18</v>
      </c>
      <c r="H6" s="9" t="s">
        <v>19</v>
      </c>
    </row>
    <row r="7" spans="1:22" ht="16.5" customHeight="1" x14ac:dyDescent="0.2">
      <c r="A7" s="11" t="s">
        <v>64</v>
      </c>
      <c r="B7" s="11"/>
      <c r="C7" s="12" t="s">
        <v>0</v>
      </c>
      <c r="D7" s="12"/>
      <c r="E7" s="13"/>
      <c r="F7" s="14"/>
      <c r="G7" s="14"/>
      <c r="H7" s="15"/>
    </row>
    <row r="8" spans="1:22" ht="15" customHeight="1" x14ac:dyDescent="0.2">
      <c r="A8" s="11" t="s">
        <v>63</v>
      </c>
      <c r="B8" s="11"/>
      <c r="C8" s="16" t="s">
        <v>3</v>
      </c>
      <c r="D8" s="16"/>
      <c r="E8" s="13"/>
      <c r="F8" s="14"/>
      <c r="G8" s="14"/>
      <c r="H8" s="15"/>
    </row>
    <row r="9" spans="1:22" ht="15" customHeight="1" x14ac:dyDescent="0.2">
      <c r="A9" s="11" t="s">
        <v>37</v>
      </c>
      <c r="B9" s="11" t="str">
        <f>CONCATENATE($A$8,A9)</f>
        <v xml:space="preserve">1.1a.1 </v>
      </c>
      <c r="C9" s="19" t="s">
        <v>60</v>
      </c>
      <c r="D9" s="38" t="s">
        <v>193</v>
      </c>
      <c r="E9" s="13" t="s">
        <v>21</v>
      </c>
      <c r="F9" s="14"/>
      <c r="G9" s="14"/>
      <c r="H9" s="15"/>
    </row>
    <row r="10" spans="1:22" ht="30" customHeight="1" x14ac:dyDescent="0.2">
      <c r="A10" s="11" t="s">
        <v>38</v>
      </c>
      <c r="B10" s="11" t="str">
        <f t="shared" ref="B10:B17" si="0">CONCATENATE($A$8,A10)</f>
        <v xml:space="preserve">1.1a.2 </v>
      </c>
      <c r="C10" s="19" t="s">
        <v>61</v>
      </c>
      <c r="D10" s="40" t="s">
        <v>175</v>
      </c>
      <c r="E10" s="13" t="s">
        <v>21</v>
      </c>
      <c r="F10" s="14"/>
      <c r="G10" s="14"/>
      <c r="H10" s="15"/>
      <c r="V10" s="2" t="s">
        <v>20</v>
      </c>
    </row>
    <row r="11" spans="1:22" ht="15" customHeight="1" x14ac:dyDescent="0.2">
      <c r="A11" s="11" t="s">
        <v>39</v>
      </c>
      <c r="B11" s="11" t="str">
        <f t="shared" si="0"/>
        <v xml:space="preserve">1.1a.3 </v>
      </c>
      <c r="C11" s="19" t="s">
        <v>62</v>
      </c>
      <c r="D11" s="39" t="s">
        <v>176</v>
      </c>
      <c r="E11" s="13" t="s">
        <v>21</v>
      </c>
      <c r="F11" s="14"/>
      <c r="G11" s="14"/>
      <c r="H11" s="15"/>
      <c r="V11" s="2" t="s">
        <v>21</v>
      </c>
    </row>
    <row r="12" spans="1:22" ht="15" customHeight="1" x14ac:dyDescent="0.2">
      <c r="A12" s="11" t="s">
        <v>40</v>
      </c>
      <c r="B12" s="11" t="str">
        <f t="shared" si="0"/>
        <v xml:space="preserve">1.1b.1 </v>
      </c>
      <c r="C12" s="19" t="s">
        <v>138</v>
      </c>
      <c r="D12" s="38" t="s">
        <v>193</v>
      </c>
      <c r="E12" s="13" t="s">
        <v>21</v>
      </c>
      <c r="F12" s="14"/>
      <c r="G12" s="14"/>
      <c r="H12" s="15"/>
      <c r="V12" s="10" t="s">
        <v>22</v>
      </c>
    </row>
    <row r="13" spans="1:22" ht="15" customHeight="1" x14ac:dyDescent="0.2">
      <c r="A13" s="11" t="s">
        <v>41</v>
      </c>
      <c r="B13" s="11" t="str">
        <f t="shared" si="0"/>
        <v xml:space="preserve">1.1b.2 </v>
      </c>
      <c r="C13" s="19" t="s">
        <v>139</v>
      </c>
      <c r="D13" s="40" t="s">
        <v>175</v>
      </c>
      <c r="E13" s="13" t="s">
        <v>21</v>
      </c>
      <c r="F13" s="14"/>
      <c r="G13" s="14"/>
      <c r="H13" s="15"/>
    </row>
    <row r="14" spans="1:22" ht="28.5" customHeight="1" x14ac:dyDescent="0.2">
      <c r="A14" s="11" t="s">
        <v>42</v>
      </c>
      <c r="B14" s="11" t="str">
        <f t="shared" si="0"/>
        <v xml:space="preserve">1.1b.3 </v>
      </c>
      <c r="C14" s="19" t="s">
        <v>65</v>
      </c>
      <c r="D14" s="39" t="s">
        <v>176</v>
      </c>
      <c r="E14" s="13" t="s">
        <v>21</v>
      </c>
      <c r="F14" s="14"/>
      <c r="G14" s="14"/>
      <c r="H14" s="15"/>
    </row>
    <row r="15" spans="1:22" ht="15" customHeight="1" x14ac:dyDescent="0.2">
      <c r="A15" s="11" t="s">
        <v>43</v>
      </c>
      <c r="B15" s="11" t="str">
        <f t="shared" si="0"/>
        <v xml:space="preserve">1.1c.1 </v>
      </c>
      <c r="C15" s="19" t="s">
        <v>66</v>
      </c>
      <c r="D15" s="38" t="s">
        <v>193</v>
      </c>
      <c r="E15" s="13" t="s">
        <v>21</v>
      </c>
      <c r="F15" s="14"/>
      <c r="G15" s="14"/>
      <c r="H15" s="15"/>
    </row>
    <row r="16" spans="1:22" ht="15" customHeight="1" x14ac:dyDescent="0.2">
      <c r="A16" s="11" t="s">
        <v>44</v>
      </c>
      <c r="B16" s="11" t="str">
        <f t="shared" si="0"/>
        <v xml:space="preserve">1.1c.2 </v>
      </c>
      <c r="C16" s="19" t="s">
        <v>67</v>
      </c>
      <c r="D16" s="40" t="s">
        <v>175</v>
      </c>
      <c r="E16" s="13" t="s">
        <v>21</v>
      </c>
      <c r="F16" s="14"/>
      <c r="G16" s="14"/>
      <c r="H16" s="15"/>
    </row>
    <row r="17" spans="1:8" ht="15" customHeight="1" x14ac:dyDescent="0.2">
      <c r="A17" s="11" t="s">
        <v>45</v>
      </c>
      <c r="B17" s="11" t="str">
        <f t="shared" si="0"/>
        <v xml:space="preserve">1.1c.3 </v>
      </c>
      <c r="C17" s="19" t="s">
        <v>68</v>
      </c>
      <c r="D17" s="39" t="s">
        <v>176</v>
      </c>
      <c r="E17" s="13" t="s">
        <v>21</v>
      </c>
      <c r="F17" s="14"/>
      <c r="G17" s="14"/>
      <c r="H17" s="15"/>
    </row>
    <row r="18" spans="1:8" ht="15" customHeight="1" x14ac:dyDescent="0.2">
      <c r="A18" s="11"/>
      <c r="B18" s="11"/>
      <c r="C18" s="18"/>
      <c r="D18" s="18"/>
      <c r="E18" s="13"/>
      <c r="F18" s="14"/>
      <c r="G18" s="14"/>
      <c r="H18" s="15"/>
    </row>
    <row r="19" spans="1:8" ht="15" customHeight="1" x14ac:dyDescent="0.2">
      <c r="A19" s="11" t="s">
        <v>70</v>
      </c>
      <c r="B19" s="11"/>
      <c r="C19" s="16" t="s">
        <v>69</v>
      </c>
      <c r="D19" s="16"/>
      <c r="E19" s="13"/>
      <c r="F19" s="14"/>
      <c r="G19" s="14"/>
      <c r="H19" s="15"/>
    </row>
    <row r="20" spans="1:8" ht="15" customHeight="1" x14ac:dyDescent="0.2">
      <c r="A20" s="11" t="s">
        <v>48</v>
      </c>
      <c r="B20" s="11" t="str">
        <f>CONCATENATE($A$19,A20)</f>
        <v>1.2 a.1</v>
      </c>
      <c r="C20" s="19" t="s">
        <v>71</v>
      </c>
      <c r="D20" s="38" t="s">
        <v>193</v>
      </c>
      <c r="E20" s="13" t="s">
        <v>21</v>
      </c>
      <c r="F20" s="14"/>
      <c r="G20" s="14"/>
      <c r="H20" s="15"/>
    </row>
    <row r="21" spans="1:8" ht="30.75" customHeight="1" x14ac:dyDescent="0.2">
      <c r="A21" s="11" t="s">
        <v>38</v>
      </c>
      <c r="B21" s="11" t="str">
        <f t="shared" ref="B21:B25" si="1">CONCATENATE($A$19,A21)</f>
        <v xml:space="preserve">1.2 a.2 </v>
      </c>
      <c r="C21" s="19" t="s">
        <v>72</v>
      </c>
      <c r="D21" s="40" t="s">
        <v>175</v>
      </c>
      <c r="E21" s="13" t="s">
        <v>21</v>
      </c>
      <c r="F21" s="14"/>
      <c r="G21" s="14"/>
      <c r="H21" s="15"/>
    </row>
    <row r="22" spans="1:8" ht="15" customHeight="1" x14ac:dyDescent="0.2">
      <c r="A22" s="11" t="s">
        <v>39</v>
      </c>
      <c r="B22" s="11" t="str">
        <f t="shared" si="1"/>
        <v xml:space="preserve">1.2 a.3 </v>
      </c>
      <c r="C22" s="19" t="s">
        <v>140</v>
      </c>
      <c r="D22" s="39" t="s">
        <v>176</v>
      </c>
      <c r="E22" s="13" t="s">
        <v>21</v>
      </c>
      <c r="F22" s="14"/>
      <c r="G22" s="14"/>
      <c r="H22" s="15"/>
    </row>
    <row r="23" spans="1:8" ht="15" customHeight="1" x14ac:dyDescent="0.2">
      <c r="A23" s="11" t="s">
        <v>40</v>
      </c>
      <c r="B23" s="11" t="str">
        <f t="shared" si="1"/>
        <v xml:space="preserve">1.2 b.1 </v>
      </c>
      <c r="C23" s="19" t="s">
        <v>74</v>
      </c>
      <c r="D23" s="38" t="s">
        <v>193</v>
      </c>
      <c r="E23" s="13" t="s">
        <v>21</v>
      </c>
      <c r="F23" s="14"/>
      <c r="G23" s="14"/>
      <c r="H23" s="15"/>
    </row>
    <row r="24" spans="1:8" ht="31.5" customHeight="1" x14ac:dyDescent="0.2">
      <c r="A24" s="11" t="s">
        <v>41</v>
      </c>
      <c r="B24" s="11" t="str">
        <f t="shared" si="1"/>
        <v xml:space="preserve">1.2 b.2 </v>
      </c>
      <c r="C24" s="19" t="s">
        <v>141</v>
      </c>
      <c r="D24" s="40" t="s">
        <v>175</v>
      </c>
      <c r="E24" s="13" t="s">
        <v>21</v>
      </c>
      <c r="F24" s="14"/>
      <c r="G24" s="14"/>
      <c r="H24" s="15"/>
    </row>
    <row r="25" spans="1:8" ht="15" customHeight="1" x14ac:dyDescent="0.2">
      <c r="A25" s="11" t="s">
        <v>42</v>
      </c>
      <c r="B25" s="11" t="str">
        <f t="shared" si="1"/>
        <v xml:space="preserve">1.2 b.3 </v>
      </c>
      <c r="C25" s="19" t="s">
        <v>142</v>
      </c>
      <c r="D25" s="39" t="s">
        <v>176</v>
      </c>
      <c r="E25" s="13" t="s">
        <v>21</v>
      </c>
      <c r="F25" s="14"/>
      <c r="G25" s="14"/>
      <c r="H25" s="15"/>
    </row>
    <row r="26" spans="1:8" ht="15" customHeight="1" x14ac:dyDescent="0.2">
      <c r="A26" s="11"/>
      <c r="B26" s="11"/>
      <c r="C26" s="18"/>
      <c r="D26" s="18"/>
      <c r="E26" s="13"/>
      <c r="F26" s="14"/>
      <c r="G26" s="14"/>
      <c r="H26" s="15"/>
    </row>
    <row r="27" spans="1:8" ht="15" customHeight="1" x14ac:dyDescent="0.2">
      <c r="A27" s="11" t="s">
        <v>75</v>
      </c>
      <c r="B27" s="11"/>
      <c r="C27" s="16" t="s">
        <v>5</v>
      </c>
      <c r="D27" s="16"/>
      <c r="E27" s="13"/>
      <c r="F27" s="14"/>
      <c r="G27" s="14"/>
      <c r="H27" s="15"/>
    </row>
    <row r="28" spans="1:8" ht="15" customHeight="1" x14ac:dyDescent="0.2">
      <c r="A28" s="11" t="s">
        <v>37</v>
      </c>
      <c r="B28" s="11" t="str">
        <f>CONCATENATE($A$27,A28)</f>
        <v xml:space="preserve">1.3 a.1 </v>
      </c>
      <c r="C28" s="19" t="s">
        <v>143</v>
      </c>
      <c r="D28" s="38" t="s">
        <v>193</v>
      </c>
      <c r="E28" s="13" t="s">
        <v>21</v>
      </c>
      <c r="F28" s="14"/>
      <c r="G28" s="14"/>
      <c r="H28" s="15"/>
    </row>
    <row r="29" spans="1:8" ht="31.5" customHeight="1" x14ac:dyDescent="0.2">
      <c r="A29" s="11" t="s">
        <v>38</v>
      </c>
      <c r="B29" s="11" t="str">
        <f t="shared" ref="B29:B36" si="2">CONCATENATE($A$27,A29)</f>
        <v xml:space="preserve">1.3 a.2 </v>
      </c>
      <c r="C29" s="19" t="s">
        <v>76</v>
      </c>
      <c r="D29" s="40" t="s">
        <v>175</v>
      </c>
      <c r="E29" s="13" t="s">
        <v>21</v>
      </c>
      <c r="F29" s="14"/>
      <c r="G29" s="14"/>
      <c r="H29" s="15"/>
    </row>
    <row r="30" spans="1:8" ht="31.5" customHeight="1" x14ac:dyDescent="0.2">
      <c r="A30" s="11" t="s">
        <v>39</v>
      </c>
      <c r="B30" s="11" t="str">
        <f t="shared" si="2"/>
        <v xml:space="preserve">1.3 a.3 </v>
      </c>
      <c r="C30" s="19" t="s">
        <v>77</v>
      </c>
      <c r="D30" s="39" t="s">
        <v>176</v>
      </c>
      <c r="E30" s="13" t="s">
        <v>21</v>
      </c>
      <c r="F30" s="14"/>
      <c r="G30" s="14"/>
      <c r="H30" s="15"/>
    </row>
    <row r="31" spans="1:8" ht="15" customHeight="1" x14ac:dyDescent="0.2">
      <c r="A31" s="11" t="s">
        <v>40</v>
      </c>
      <c r="B31" s="11" t="str">
        <f t="shared" si="2"/>
        <v xml:space="preserve">1.3 b.1 </v>
      </c>
      <c r="C31" s="19" t="s">
        <v>144</v>
      </c>
      <c r="D31" s="38" t="s">
        <v>193</v>
      </c>
      <c r="E31" s="13" t="s">
        <v>21</v>
      </c>
      <c r="F31" s="14"/>
      <c r="G31" s="14"/>
      <c r="H31" s="15"/>
    </row>
    <row r="32" spans="1:8" ht="15" customHeight="1" x14ac:dyDescent="0.2">
      <c r="A32" s="11" t="s">
        <v>41</v>
      </c>
      <c r="B32" s="11" t="str">
        <f t="shared" si="2"/>
        <v xml:space="preserve">1.3 b.2 </v>
      </c>
      <c r="C32" s="19" t="s">
        <v>78</v>
      </c>
      <c r="D32" s="40" t="s">
        <v>175</v>
      </c>
      <c r="E32" s="13" t="s">
        <v>21</v>
      </c>
      <c r="F32" s="14"/>
      <c r="G32" s="14"/>
      <c r="H32" s="15"/>
    </row>
    <row r="33" spans="1:8" ht="29.25" customHeight="1" x14ac:dyDescent="0.2">
      <c r="A33" s="11" t="s">
        <v>42</v>
      </c>
      <c r="B33" s="11" t="str">
        <f t="shared" si="2"/>
        <v xml:space="preserve">1.3 b.3 </v>
      </c>
      <c r="C33" s="19" t="s">
        <v>79</v>
      </c>
      <c r="D33" s="39" t="s">
        <v>176</v>
      </c>
      <c r="E33" s="13" t="s">
        <v>21</v>
      </c>
      <c r="F33" s="14"/>
      <c r="G33" s="14"/>
      <c r="H33" s="15"/>
    </row>
    <row r="34" spans="1:8" ht="30" customHeight="1" x14ac:dyDescent="0.2">
      <c r="A34" s="11" t="s">
        <v>43</v>
      </c>
      <c r="B34" s="11" t="str">
        <f t="shared" si="2"/>
        <v xml:space="preserve">1.3 c.1 </v>
      </c>
      <c r="C34" s="19" t="s">
        <v>80</v>
      </c>
      <c r="D34" s="38" t="s">
        <v>193</v>
      </c>
      <c r="E34" s="13" t="s">
        <v>21</v>
      </c>
      <c r="F34" s="14"/>
      <c r="G34" s="14"/>
      <c r="H34" s="15"/>
    </row>
    <row r="35" spans="1:8" ht="29.25" customHeight="1" x14ac:dyDescent="0.2">
      <c r="A35" s="11" t="s">
        <v>44</v>
      </c>
      <c r="B35" s="11" t="str">
        <f t="shared" si="2"/>
        <v xml:space="preserve">1.3 c.2 </v>
      </c>
      <c r="C35" s="19" t="s">
        <v>81</v>
      </c>
      <c r="D35" s="40" t="s">
        <v>175</v>
      </c>
      <c r="E35" s="13" t="s">
        <v>21</v>
      </c>
      <c r="F35" s="14"/>
      <c r="G35" s="14"/>
      <c r="H35" s="15"/>
    </row>
    <row r="36" spans="1:8" ht="58.5" customHeight="1" x14ac:dyDescent="0.2">
      <c r="A36" s="11" t="s">
        <v>45</v>
      </c>
      <c r="B36" s="11" t="str">
        <f t="shared" si="2"/>
        <v xml:space="preserve">1.3 c.3 </v>
      </c>
      <c r="C36" s="19" t="s">
        <v>82</v>
      </c>
      <c r="D36" s="39" t="s">
        <v>176</v>
      </c>
      <c r="E36" s="13" t="s">
        <v>21</v>
      </c>
      <c r="F36" s="14"/>
      <c r="G36" s="14"/>
      <c r="H36" s="15"/>
    </row>
    <row r="37" spans="1:8" ht="15" customHeight="1" x14ac:dyDescent="0.2">
      <c r="A37" s="11"/>
      <c r="B37" s="11"/>
      <c r="C37" s="18"/>
      <c r="D37" s="18"/>
      <c r="E37" s="13"/>
      <c r="F37" s="14"/>
      <c r="G37" s="14"/>
      <c r="H37" s="15"/>
    </row>
    <row r="38" spans="1:8" ht="15" customHeight="1" x14ac:dyDescent="0.2">
      <c r="A38" s="11" t="s">
        <v>84</v>
      </c>
      <c r="B38" s="11"/>
      <c r="C38" s="16" t="s">
        <v>83</v>
      </c>
      <c r="D38" s="16"/>
      <c r="E38" s="13"/>
      <c r="F38" s="14"/>
      <c r="G38" s="14"/>
      <c r="H38" s="15"/>
    </row>
    <row r="39" spans="1:8" ht="15" customHeight="1" x14ac:dyDescent="0.2">
      <c r="A39" s="11" t="s">
        <v>37</v>
      </c>
      <c r="B39" s="11" t="str">
        <f>CONCATENATE($A$38,A39)</f>
        <v xml:space="preserve">1.4 a.1 </v>
      </c>
      <c r="C39" s="19" t="s">
        <v>145</v>
      </c>
      <c r="D39" s="38" t="s">
        <v>193</v>
      </c>
      <c r="E39" s="13" t="s">
        <v>21</v>
      </c>
      <c r="F39" s="14"/>
      <c r="G39" s="14"/>
      <c r="H39" s="15"/>
    </row>
    <row r="40" spans="1:8" ht="29.25" customHeight="1" x14ac:dyDescent="0.2">
      <c r="A40" s="11" t="s">
        <v>38</v>
      </c>
      <c r="B40" s="11" t="str">
        <f t="shared" ref="B40:B44" si="3">CONCATENATE($A$38,A40)</f>
        <v xml:space="preserve">1.4 a.2 </v>
      </c>
      <c r="C40" s="19" t="s">
        <v>146</v>
      </c>
      <c r="D40" s="40" t="s">
        <v>175</v>
      </c>
      <c r="E40" s="13" t="s">
        <v>21</v>
      </c>
      <c r="F40" s="14"/>
      <c r="G40" s="14"/>
      <c r="H40" s="15"/>
    </row>
    <row r="41" spans="1:8" ht="15" customHeight="1" x14ac:dyDescent="0.2">
      <c r="A41" s="11" t="s">
        <v>39</v>
      </c>
      <c r="B41" s="11" t="str">
        <f t="shared" si="3"/>
        <v xml:space="preserve">1.4 a.3 </v>
      </c>
      <c r="C41" s="19" t="s">
        <v>147</v>
      </c>
      <c r="D41" s="39" t="s">
        <v>176</v>
      </c>
      <c r="E41" s="13" t="s">
        <v>21</v>
      </c>
      <c r="F41" s="14"/>
      <c r="G41" s="14"/>
      <c r="H41" s="15"/>
    </row>
    <row r="42" spans="1:8" ht="15" customHeight="1" x14ac:dyDescent="0.2">
      <c r="A42" s="11" t="s">
        <v>40</v>
      </c>
      <c r="B42" s="11" t="str">
        <f t="shared" si="3"/>
        <v xml:space="preserve">1.4 b.1 </v>
      </c>
      <c r="C42" s="19" t="s">
        <v>148</v>
      </c>
      <c r="D42" s="38" t="s">
        <v>193</v>
      </c>
      <c r="E42" s="13" t="s">
        <v>21</v>
      </c>
      <c r="F42" s="14"/>
      <c r="G42" s="14"/>
      <c r="H42" s="15"/>
    </row>
    <row r="43" spans="1:8" ht="32.25" customHeight="1" x14ac:dyDescent="0.2">
      <c r="A43" s="11" t="s">
        <v>41</v>
      </c>
      <c r="B43" s="11" t="str">
        <f t="shared" si="3"/>
        <v xml:space="preserve">1.4 b.2 </v>
      </c>
      <c r="C43" s="19" t="s">
        <v>149</v>
      </c>
      <c r="D43" s="40" t="s">
        <v>175</v>
      </c>
      <c r="E43" s="13" t="s">
        <v>21</v>
      </c>
      <c r="F43" s="14"/>
      <c r="G43" s="14"/>
      <c r="H43" s="15"/>
    </row>
    <row r="44" spans="1:8" ht="25.5" customHeight="1" x14ac:dyDescent="0.2">
      <c r="A44" s="11" t="s">
        <v>56</v>
      </c>
      <c r="B44" s="11" t="str">
        <f t="shared" si="3"/>
        <v>1.4 b.3</v>
      </c>
      <c r="C44" s="19" t="s">
        <v>150</v>
      </c>
      <c r="D44" s="39" t="s">
        <v>176</v>
      </c>
      <c r="E44" s="13" t="s">
        <v>21</v>
      </c>
      <c r="F44" s="14"/>
      <c r="G44" s="14"/>
      <c r="H44" s="15"/>
    </row>
    <row r="45" spans="1:8" ht="15" customHeight="1" x14ac:dyDescent="0.2">
      <c r="A45" s="11"/>
      <c r="B45" s="11"/>
      <c r="C45" s="17"/>
      <c r="D45" s="17"/>
      <c r="E45" s="13"/>
      <c r="F45" s="14"/>
      <c r="G45" s="14"/>
      <c r="H45" s="15"/>
    </row>
    <row r="46" spans="1:8" ht="15" customHeight="1" x14ac:dyDescent="0.2">
      <c r="A46" s="11" t="s">
        <v>85</v>
      </c>
      <c r="B46" s="11"/>
      <c r="C46" s="16" t="s">
        <v>7</v>
      </c>
      <c r="D46" s="16"/>
      <c r="E46" s="13"/>
      <c r="F46" s="14"/>
      <c r="G46" s="14"/>
      <c r="H46" s="15"/>
    </row>
    <row r="47" spans="1:8" ht="31.5" customHeight="1" x14ac:dyDescent="0.2">
      <c r="A47" s="11" t="s">
        <v>37</v>
      </c>
      <c r="B47" s="11" t="str">
        <f>CONCATENATE($A$46,A47)</f>
        <v xml:space="preserve">1.5 a.1 </v>
      </c>
      <c r="C47" s="19" t="s">
        <v>86</v>
      </c>
      <c r="D47" s="38" t="s">
        <v>193</v>
      </c>
      <c r="E47" s="13" t="s">
        <v>21</v>
      </c>
      <c r="F47" s="14"/>
      <c r="G47" s="14"/>
      <c r="H47" s="15"/>
    </row>
    <row r="48" spans="1:8" ht="15" customHeight="1" x14ac:dyDescent="0.2">
      <c r="A48" s="11" t="s">
        <v>38</v>
      </c>
      <c r="B48" s="11" t="str">
        <f t="shared" ref="B48:B49" si="4">CONCATENATE($A$46,A48)</f>
        <v xml:space="preserve">1.5 a.2 </v>
      </c>
      <c r="C48" s="19" t="s">
        <v>151</v>
      </c>
      <c r="D48" s="40" t="s">
        <v>175</v>
      </c>
      <c r="E48" s="13" t="s">
        <v>21</v>
      </c>
      <c r="F48" s="14"/>
      <c r="G48" s="14"/>
      <c r="H48" s="15"/>
    </row>
    <row r="49" spans="1:8" ht="17.25" customHeight="1" x14ac:dyDescent="0.2">
      <c r="A49" s="11" t="s">
        <v>39</v>
      </c>
      <c r="B49" s="11" t="str">
        <f t="shared" si="4"/>
        <v xml:space="preserve">1.5 a.3 </v>
      </c>
      <c r="C49" s="19" t="s">
        <v>152</v>
      </c>
      <c r="D49" s="39" t="s">
        <v>176</v>
      </c>
      <c r="E49" s="13" t="s">
        <v>21</v>
      </c>
      <c r="F49" s="14"/>
      <c r="G49" s="14"/>
      <c r="H49" s="15"/>
    </row>
    <row r="50" spans="1:8" ht="15" customHeight="1" x14ac:dyDescent="0.2">
      <c r="A50" s="11"/>
      <c r="B50" s="11"/>
      <c r="C50" s="18"/>
      <c r="D50" s="18"/>
      <c r="E50" s="13"/>
      <c r="F50" s="14"/>
      <c r="G50" s="14"/>
      <c r="H50" s="15"/>
    </row>
    <row r="51" spans="1:8" ht="15" customHeight="1" x14ac:dyDescent="0.2">
      <c r="A51" s="11" t="s">
        <v>88</v>
      </c>
      <c r="B51" s="11"/>
      <c r="C51" s="12" t="s">
        <v>87</v>
      </c>
      <c r="D51" s="12"/>
      <c r="E51" s="13"/>
      <c r="F51" s="14"/>
      <c r="G51" s="14"/>
      <c r="H51" s="15"/>
    </row>
    <row r="52" spans="1:8" ht="15" customHeight="1" x14ac:dyDescent="0.2">
      <c r="A52" s="11" t="s">
        <v>50</v>
      </c>
      <c r="B52" s="11"/>
      <c r="C52" s="16" t="s">
        <v>8</v>
      </c>
      <c r="D52" s="16"/>
      <c r="E52" s="13"/>
      <c r="F52" s="14"/>
      <c r="G52" s="14"/>
      <c r="H52" s="15"/>
    </row>
    <row r="53" spans="1:8" ht="29.25" customHeight="1" x14ac:dyDescent="0.2">
      <c r="A53" s="11" t="s">
        <v>48</v>
      </c>
      <c r="B53" s="11" t="str">
        <f t="shared" ref="B53:B55" si="5">CONCATENATE($A$52,A53)</f>
        <v>2.1 a.1</v>
      </c>
      <c r="C53" s="19" t="s">
        <v>89</v>
      </c>
      <c r="D53" s="38" t="s">
        <v>193</v>
      </c>
      <c r="E53" s="13" t="s">
        <v>21</v>
      </c>
      <c r="F53" s="14"/>
      <c r="G53" s="14"/>
      <c r="H53" s="15"/>
    </row>
    <row r="54" spans="1:8" ht="23.25" customHeight="1" x14ac:dyDescent="0.2">
      <c r="A54" s="11" t="s">
        <v>38</v>
      </c>
      <c r="B54" s="11" t="str">
        <f t="shared" si="5"/>
        <v xml:space="preserve">2.1 a.2 </v>
      </c>
      <c r="C54" s="19" t="s">
        <v>90</v>
      </c>
      <c r="D54" s="40" t="s">
        <v>175</v>
      </c>
      <c r="E54" s="13" t="s">
        <v>21</v>
      </c>
      <c r="F54" s="14"/>
      <c r="G54" s="14"/>
      <c r="H54" s="15"/>
    </row>
    <row r="55" spans="1:8" ht="43.5" customHeight="1" x14ac:dyDescent="0.2">
      <c r="A55" s="11" t="s">
        <v>39</v>
      </c>
      <c r="B55" s="11" t="str">
        <f t="shared" si="5"/>
        <v xml:space="preserve">2.1 a.3 </v>
      </c>
      <c r="C55" s="19" t="s">
        <v>91</v>
      </c>
      <c r="D55" s="39" t="s">
        <v>176</v>
      </c>
      <c r="E55" s="13" t="s">
        <v>21</v>
      </c>
      <c r="F55" s="14"/>
      <c r="G55" s="14"/>
      <c r="H55" s="15"/>
    </row>
    <row r="56" spans="1:8" ht="15" customHeight="1" x14ac:dyDescent="0.2">
      <c r="A56" s="11"/>
      <c r="B56" s="11"/>
      <c r="C56" s="18"/>
      <c r="D56" s="18"/>
      <c r="E56" s="13"/>
      <c r="F56" s="14"/>
      <c r="G56" s="14"/>
      <c r="H56" s="15"/>
    </row>
    <row r="57" spans="1:8" ht="15" customHeight="1" x14ac:dyDescent="0.2">
      <c r="A57" s="11" t="s">
        <v>92</v>
      </c>
      <c r="B57" s="11"/>
      <c r="C57" s="16" t="s">
        <v>9</v>
      </c>
      <c r="D57" s="16"/>
      <c r="E57" s="13"/>
      <c r="F57" s="14"/>
      <c r="G57" s="14"/>
      <c r="H57" s="15"/>
    </row>
    <row r="58" spans="1:8" ht="31.5" customHeight="1" x14ac:dyDescent="0.2">
      <c r="A58" s="11" t="s">
        <v>48</v>
      </c>
      <c r="B58" s="11" t="str">
        <f>CONCATENATE($A$57,A58)</f>
        <v>2.2 a.1</v>
      </c>
      <c r="C58" s="19" t="s">
        <v>153</v>
      </c>
      <c r="D58" s="38" t="s">
        <v>193</v>
      </c>
      <c r="E58" s="13" t="s">
        <v>21</v>
      </c>
      <c r="F58" s="14"/>
      <c r="G58" s="14"/>
      <c r="H58" s="15"/>
    </row>
    <row r="59" spans="1:8" ht="44.25" customHeight="1" x14ac:dyDescent="0.2">
      <c r="A59" s="11" t="s">
        <v>46</v>
      </c>
      <c r="B59" s="11" t="str">
        <f t="shared" ref="B59:B66" si="6">CONCATENATE($A$57,A59)</f>
        <v>2.2 a.2</v>
      </c>
      <c r="C59" s="30" t="s">
        <v>154</v>
      </c>
      <c r="D59" s="40" t="s">
        <v>175</v>
      </c>
      <c r="E59" s="13" t="s">
        <v>21</v>
      </c>
      <c r="F59" s="14"/>
      <c r="G59" s="14"/>
      <c r="H59" s="15"/>
    </row>
    <row r="60" spans="1:8" ht="45" customHeight="1" x14ac:dyDescent="0.2">
      <c r="A60" s="11" t="s">
        <v>93</v>
      </c>
      <c r="B60" s="11" t="str">
        <f>CONCATENATE($A$57,A60)</f>
        <v>2.2 a.3</v>
      </c>
      <c r="C60" s="19" t="s">
        <v>173</v>
      </c>
      <c r="D60" s="39" t="s">
        <v>176</v>
      </c>
      <c r="E60" s="13" t="s">
        <v>21</v>
      </c>
      <c r="F60" s="14"/>
      <c r="G60" s="14"/>
      <c r="H60" s="15"/>
    </row>
    <row r="61" spans="1:8" ht="15" customHeight="1" x14ac:dyDescent="0.2">
      <c r="A61" s="11" t="s">
        <v>47</v>
      </c>
      <c r="B61" s="11" t="str">
        <f t="shared" si="6"/>
        <v>2.2 b.1</v>
      </c>
      <c r="C61" s="19" t="s">
        <v>94</v>
      </c>
      <c r="D61" s="38" t="s">
        <v>193</v>
      </c>
      <c r="E61" s="13" t="s">
        <v>21</v>
      </c>
      <c r="F61" s="14"/>
      <c r="G61" s="14"/>
      <c r="H61" s="15"/>
    </row>
    <row r="62" spans="1:8" ht="30" customHeight="1" x14ac:dyDescent="0.2">
      <c r="A62" s="11" t="s">
        <v>49</v>
      </c>
      <c r="B62" s="11" t="str">
        <f t="shared" si="6"/>
        <v>2.2 b.2</v>
      </c>
      <c r="C62" s="19" t="s">
        <v>95</v>
      </c>
      <c r="D62" s="40" t="s">
        <v>175</v>
      </c>
      <c r="E62" s="13" t="s">
        <v>21</v>
      </c>
      <c r="F62" s="14"/>
      <c r="G62" s="14"/>
      <c r="H62" s="15"/>
    </row>
    <row r="63" spans="1:8" ht="29.25" customHeight="1" x14ac:dyDescent="0.2">
      <c r="A63" s="11" t="s">
        <v>56</v>
      </c>
      <c r="B63" s="11" t="str">
        <f t="shared" si="6"/>
        <v>2.2 b.3</v>
      </c>
      <c r="C63" s="19" t="s">
        <v>97</v>
      </c>
      <c r="D63" s="39" t="s">
        <v>176</v>
      </c>
      <c r="E63" s="13" t="s">
        <v>21</v>
      </c>
      <c r="F63" s="14"/>
      <c r="G63" s="14"/>
      <c r="H63" s="15"/>
    </row>
    <row r="64" spans="1:8" ht="15" customHeight="1" x14ac:dyDescent="0.2">
      <c r="A64" s="11" t="s">
        <v>55</v>
      </c>
      <c r="B64" s="11" t="str">
        <f t="shared" si="6"/>
        <v>2.2 c.1</v>
      </c>
      <c r="C64" s="19" t="s">
        <v>98</v>
      </c>
      <c r="D64" s="38" t="s">
        <v>193</v>
      </c>
      <c r="E64" s="13" t="s">
        <v>21</v>
      </c>
      <c r="F64" s="14"/>
      <c r="G64" s="14"/>
      <c r="H64" s="15"/>
    </row>
    <row r="65" spans="1:8" ht="33" customHeight="1" x14ac:dyDescent="0.2">
      <c r="A65" s="11" t="s">
        <v>96</v>
      </c>
      <c r="B65" s="11" t="str">
        <f t="shared" si="6"/>
        <v>2.2 c.2</v>
      </c>
      <c r="C65" s="19" t="s">
        <v>99</v>
      </c>
      <c r="D65" s="40" t="s">
        <v>175</v>
      </c>
      <c r="E65" s="13" t="s">
        <v>21</v>
      </c>
      <c r="F65" s="14"/>
      <c r="G65" s="14"/>
      <c r="H65" s="15"/>
    </row>
    <row r="66" spans="1:8" ht="31.5" customHeight="1" x14ac:dyDescent="0.2">
      <c r="A66" s="11" t="s">
        <v>73</v>
      </c>
      <c r="B66" s="11" t="str">
        <f t="shared" si="6"/>
        <v>2.2 c.3</v>
      </c>
      <c r="C66" s="19" t="s">
        <v>100</v>
      </c>
      <c r="D66" s="39" t="s">
        <v>176</v>
      </c>
      <c r="E66" s="13" t="s">
        <v>21</v>
      </c>
      <c r="F66" s="14"/>
      <c r="G66" s="14"/>
      <c r="H66" s="15"/>
    </row>
    <row r="67" spans="1:8" ht="15" customHeight="1" x14ac:dyDescent="0.2">
      <c r="A67" s="11"/>
      <c r="B67" s="11"/>
      <c r="C67" s="18"/>
      <c r="D67" s="18"/>
      <c r="E67" s="13"/>
      <c r="F67" s="14"/>
      <c r="G67" s="14"/>
      <c r="H67" s="15"/>
    </row>
    <row r="68" spans="1:8" ht="16.5" customHeight="1" x14ac:dyDescent="0.2">
      <c r="A68" s="11" t="s">
        <v>101</v>
      </c>
      <c r="B68" s="11"/>
      <c r="C68" s="12" t="s">
        <v>1</v>
      </c>
      <c r="D68" s="12"/>
      <c r="E68" s="13"/>
      <c r="F68" s="14"/>
      <c r="G68" s="14"/>
      <c r="H68" s="15"/>
    </row>
    <row r="69" spans="1:8" ht="15" customHeight="1" x14ac:dyDescent="0.2">
      <c r="A69" s="11" t="s">
        <v>54</v>
      </c>
      <c r="B69" s="11"/>
      <c r="C69" s="16" t="s">
        <v>10</v>
      </c>
      <c r="D69" s="16"/>
      <c r="E69" s="13"/>
      <c r="F69" s="14"/>
      <c r="G69" s="14"/>
      <c r="H69" s="15"/>
    </row>
    <row r="70" spans="1:8" ht="15" customHeight="1" x14ac:dyDescent="0.2">
      <c r="A70" s="11" t="s">
        <v>37</v>
      </c>
      <c r="B70" s="11" t="str">
        <f t="shared" ref="B70:B78" si="7">CONCATENATE($A$69,A70)</f>
        <v xml:space="preserve">3.1 a.1 </v>
      </c>
      <c r="C70" s="19" t="s">
        <v>102</v>
      </c>
      <c r="D70" s="38" t="s">
        <v>193</v>
      </c>
      <c r="E70" s="13" t="s">
        <v>21</v>
      </c>
      <c r="F70" s="14"/>
      <c r="G70" s="14"/>
      <c r="H70" s="15"/>
    </row>
    <row r="71" spans="1:8" ht="15" customHeight="1" x14ac:dyDescent="0.2">
      <c r="A71" s="11" t="s">
        <v>38</v>
      </c>
      <c r="B71" s="11" t="str">
        <f t="shared" si="7"/>
        <v xml:space="preserve">3.1 a.2 </v>
      </c>
      <c r="C71" s="19" t="s">
        <v>103</v>
      </c>
      <c r="D71" s="40" t="s">
        <v>175</v>
      </c>
      <c r="E71" s="13" t="s">
        <v>21</v>
      </c>
      <c r="F71" s="14"/>
      <c r="G71" s="14"/>
      <c r="H71" s="15"/>
    </row>
    <row r="72" spans="1:8" ht="32.25" customHeight="1" x14ac:dyDescent="0.2">
      <c r="A72" s="11" t="s">
        <v>93</v>
      </c>
      <c r="B72" s="11" t="str">
        <f t="shared" si="7"/>
        <v>3.1 a.3</v>
      </c>
      <c r="C72" s="19" t="s">
        <v>104</v>
      </c>
      <c r="D72" s="39" t="s">
        <v>176</v>
      </c>
      <c r="E72" s="13" t="s">
        <v>21</v>
      </c>
      <c r="F72" s="14"/>
      <c r="G72" s="14"/>
      <c r="H72" s="15"/>
    </row>
    <row r="73" spans="1:8" ht="30" customHeight="1" x14ac:dyDescent="0.2">
      <c r="A73" s="11" t="s">
        <v>47</v>
      </c>
      <c r="B73" s="11" t="str">
        <f t="shared" si="7"/>
        <v>3.1 b.1</v>
      </c>
      <c r="C73" s="19" t="s">
        <v>105</v>
      </c>
      <c r="D73" s="38" t="s">
        <v>193</v>
      </c>
      <c r="E73" s="13" t="s">
        <v>21</v>
      </c>
      <c r="F73" s="14"/>
      <c r="G73" s="14"/>
      <c r="H73" s="15"/>
    </row>
    <row r="74" spans="1:8" ht="29.25" customHeight="1" x14ac:dyDescent="0.2">
      <c r="A74" s="11" t="s">
        <v>49</v>
      </c>
      <c r="B74" s="11" t="str">
        <f t="shared" si="7"/>
        <v>3.1 b.2</v>
      </c>
      <c r="C74" s="19" t="s">
        <v>106</v>
      </c>
      <c r="D74" s="40" t="s">
        <v>175</v>
      </c>
      <c r="E74" s="13" t="s">
        <v>21</v>
      </c>
      <c r="F74" s="14"/>
      <c r="G74" s="14"/>
      <c r="H74" s="15"/>
    </row>
    <row r="75" spans="1:8" ht="28.5" customHeight="1" x14ac:dyDescent="0.2">
      <c r="A75" s="11" t="s">
        <v>56</v>
      </c>
      <c r="B75" s="11" t="str">
        <f t="shared" si="7"/>
        <v>3.1 b.3</v>
      </c>
      <c r="C75" s="19" t="s">
        <v>107</v>
      </c>
      <c r="D75" s="39" t="s">
        <v>176</v>
      </c>
      <c r="E75" s="13" t="s">
        <v>21</v>
      </c>
      <c r="F75" s="14"/>
      <c r="G75" s="14"/>
      <c r="H75" s="15"/>
    </row>
    <row r="76" spans="1:8" ht="15" customHeight="1" x14ac:dyDescent="0.2">
      <c r="A76" s="11" t="s">
        <v>55</v>
      </c>
      <c r="B76" s="11" t="str">
        <f t="shared" si="7"/>
        <v>3.1 c.1</v>
      </c>
      <c r="C76" s="19" t="s">
        <v>108</v>
      </c>
      <c r="D76" s="38" t="s">
        <v>193</v>
      </c>
      <c r="E76" s="13" t="s">
        <v>21</v>
      </c>
      <c r="F76" s="14"/>
      <c r="G76" s="14"/>
      <c r="H76" s="15"/>
    </row>
    <row r="77" spans="1:8" ht="15" customHeight="1" x14ac:dyDescent="0.2">
      <c r="A77" s="11" t="s">
        <v>96</v>
      </c>
      <c r="B77" s="11" t="str">
        <f t="shared" si="7"/>
        <v>3.1 c.2</v>
      </c>
      <c r="C77" s="19" t="s">
        <v>109</v>
      </c>
      <c r="D77" s="40" t="s">
        <v>175</v>
      </c>
      <c r="E77" s="13" t="s">
        <v>21</v>
      </c>
      <c r="F77" s="14"/>
      <c r="G77" s="14"/>
      <c r="H77" s="15"/>
    </row>
    <row r="78" spans="1:8" ht="15" customHeight="1" x14ac:dyDescent="0.2">
      <c r="A78" s="11" t="s">
        <v>45</v>
      </c>
      <c r="B78" s="11" t="str">
        <f t="shared" si="7"/>
        <v xml:space="preserve">3.1 c.3 </v>
      </c>
      <c r="C78" s="19" t="s">
        <v>110</v>
      </c>
      <c r="D78" s="39" t="s">
        <v>176</v>
      </c>
      <c r="E78" s="13" t="s">
        <v>21</v>
      </c>
      <c r="F78" s="14"/>
      <c r="G78" s="14"/>
      <c r="H78" s="15"/>
    </row>
    <row r="79" spans="1:8" ht="15" customHeight="1" x14ac:dyDescent="0.2">
      <c r="A79" s="11"/>
      <c r="B79" s="11"/>
      <c r="C79" s="17"/>
      <c r="D79" s="17"/>
      <c r="E79" s="13"/>
      <c r="F79" s="14"/>
      <c r="G79" s="14"/>
      <c r="H79" s="15"/>
    </row>
    <row r="80" spans="1:8" ht="15" customHeight="1" x14ac:dyDescent="0.2">
      <c r="A80" s="11" t="s">
        <v>111</v>
      </c>
      <c r="B80" s="11"/>
      <c r="C80" s="16" t="s">
        <v>11</v>
      </c>
      <c r="D80" s="16"/>
      <c r="E80" s="13"/>
      <c r="F80" s="14"/>
      <c r="G80" s="14"/>
      <c r="H80" s="15"/>
    </row>
    <row r="81" spans="1:8" ht="30" customHeight="1" x14ac:dyDescent="0.2">
      <c r="A81" s="11" t="s">
        <v>37</v>
      </c>
      <c r="B81" s="11" t="str">
        <f>CONCATENATE($A$80,A81)</f>
        <v xml:space="preserve">3.2 a.1 </v>
      </c>
      <c r="C81" s="19" t="s">
        <v>155</v>
      </c>
      <c r="D81" s="38" t="s">
        <v>193</v>
      </c>
      <c r="E81" s="13" t="s">
        <v>21</v>
      </c>
      <c r="F81" s="14"/>
      <c r="G81" s="14"/>
      <c r="H81" s="15"/>
    </row>
    <row r="82" spans="1:8" ht="30.75" customHeight="1" x14ac:dyDescent="0.2">
      <c r="A82" s="11" t="s">
        <v>38</v>
      </c>
      <c r="B82" s="11" t="str">
        <f t="shared" ref="B82:B92" si="8">CONCATENATE($A$80,A82)</f>
        <v xml:space="preserve">3.2 a.2 </v>
      </c>
      <c r="C82" s="19" t="s">
        <v>156</v>
      </c>
      <c r="D82" s="40" t="s">
        <v>175</v>
      </c>
      <c r="E82" s="13" t="s">
        <v>21</v>
      </c>
      <c r="F82" s="14"/>
      <c r="G82" s="14"/>
      <c r="H82" s="15"/>
    </row>
    <row r="83" spans="1:8" ht="43.5" customHeight="1" x14ac:dyDescent="0.2">
      <c r="A83" s="11" t="s">
        <v>39</v>
      </c>
      <c r="B83" s="11" t="str">
        <f t="shared" si="8"/>
        <v xml:space="preserve">3.2 a.3 </v>
      </c>
      <c r="C83" s="19" t="s">
        <v>157</v>
      </c>
      <c r="D83" s="39" t="s">
        <v>176</v>
      </c>
      <c r="E83" s="13" t="s">
        <v>21</v>
      </c>
      <c r="F83" s="14"/>
      <c r="G83" s="14"/>
      <c r="H83" s="15"/>
    </row>
    <row r="84" spans="1:8" ht="43.5" customHeight="1" x14ac:dyDescent="0.2">
      <c r="A84" s="11" t="s">
        <v>40</v>
      </c>
      <c r="B84" s="11" t="str">
        <f t="shared" si="8"/>
        <v xml:space="preserve">3.2 b.1 </v>
      </c>
      <c r="C84" s="19" t="s">
        <v>158</v>
      </c>
      <c r="D84" s="38" t="s">
        <v>193</v>
      </c>
      <c r="E84" s="13" t="s">
        <v>21</v>
      </c>
      <c r="F84" s="14"/>
      <c r="G84" s="14"/>
      <c r="H84" s="15"/>
    </row>
    <row r="85" spans="1:8" ht="43.5" customHeight="1" x14ac:dyDescent="0.2">
      <c r="A85" s="11" t="s">
        <v>49</v>
      </c>
      <c r="B85" s="11" t="str">
        <f t="shared" si="8"/>
        <v>3.2 b.2</v>
      </c>
      <c r="C85" s="19" t="s">
        <v>159</v>
      </c>
      <c r="D85" s="40" t="s">
        <v>175</v>
      </c>
      <c r="E85" s="13" t="s">
        <v>21</v>
      </c>
      <c r="F85" s="14"/>
      <c r="G85" s="14"/>
      <c r="H85" s="15"/>
    </row>
    <row r="86" spans="1:8" ht="61.5" customHeight="1" x14ac:dyDescent="0.2">
      <c r="A86" s="11" t="s">
        <v>42</v>
      </c>
      <c r="B86" s="11" t="str">
        <f t="shared" si="8"/>
        <v xml:space="preserve">3.2 b.3 </v>
      </c>
      <c r="C86" s="19" t="s">
        <v>112</v>
      </c>
      <c r="D86" s="39" t="s">
        <v>176</v>
      </c>
      <c r="E86" s="13" t="s">
        <v>21</v>
      </c>
      <c r="F86" s="14"/>
      <c r="G86" s="14"/>
      <c r="H86" s="15"/>
    </row>
    <row r="87" spans="1:8" ht="30.75" customHeight="1" x14ac:dyDescent="0.2">
      <c r="A87" s="11" t="s">
        <v>43</v>
      </c>
      <c r="B87" s="11" t="str">
        <f t="shared" si="8"/>
        <v xml:space="preserve">3.2 c.1 </v>
      </c>
      <c r="C87" s="19" t="s">
        <v>160</v>
      </c>
      <c r="D87" s="38" t="s">
        <v>193</v>
      </c>
      <c r="E87" s="13" t="s">
        <v>21</v>
      </c>
      <c r="F87" s="14"/>
      <c r="G87" s="14"/>
      <c r="H87" s="15"/>
    </row>
    <row r="88" spans="1:8" ht="16.5" customHeight="1" x14ac:dyDescent="0.2">
      <c r="A88" s="11" t="s">
        <v>96</v>
      </c>
      <c r="B88" s="11" t="str">
        <f t="shared" si="8"/>
        <v>3.2 c.2</v>
      </c>
      <c r="C88" s="19" t="s">
        <v>161</v>
      </c>
      <c r="D88" s="40" t="s">
        <v>175</v>
      </c>
      <c r="E88" s="13" t="s">
        <v>21</v>
      </c>
      <c r="F88" s="14"/>
      <c r="G88" s="14"/>
      <c r="H88" s="15"/>
    </row>
    <row r="89" spans="1:8" ht="30" customHeight="1" x14ac:dyDescent="0.2">
      <c r="A89" s="11" t="s">
        <v>45</v>
      </c>
      <c r="B89" s="11" t="str">
        <f t="shared" si="8"/>
        <v xml:space="preserve">3.2 c.3 </v>
      </c>
      <c r="C89" s="19" t="s">
        <v>162</v>
      </c>
      <c r="D89" s="39" t="s">
        <v>176</v>
      </c>
      <c r="E89" s="13" t="s">
        <v>21</v>
      </c>
      <c r="F89" s="14"/>
      <c r="G89" s="14"/>
      <c r="H89" s="15"/>
    </row>
    <row r="90" spans="1:8" ht="30" customHeight="1" x14ac:dyDescent="0.2">
      <c r="A90" s="11" t="s">
        <v>57</v>
      </c>
      <c r="B90" s="11" t="str">
        <f t="shared" si="8"/>
        <v xml:space="preserve">3.2 d.1 </v>
      </c>
      <c r="C90" s="19" t="s">
        <v>163</v>
      </c>
      <c r="D90" s="38" t="s">
        <v>193</v>
      </c>
      <c r="E90" s="13" t="s">
        <v>21</v>
      </c>
      <c r="F90" s="14"/>
      <c r="G90" s="14"/>
      <c r="H90" s="15"/>
    </row>
    <row r="91" spans="1:8" ht="29.25" customHeight="1" x14ac:dyDescent="0.2">
      <c r="A91" s="11" t="s">
        <v>52</v>
      </c>
      <c r="B91" s="11" t="str">
        <f t="shared" si="8"/>
        <v xml:space="preserve">3.2 d.2 </v>
      </c>
      <c r="C91" s="19" t="s">
        <v>113</v>
      </c>
      <c r="D91" s="40" t="s">
        <v>175</v>
      </c>
      <c r="E91" s="13" t="s">
        <v>21</v>
      </c>
      <c r="F91" s="14"/>
      <c r="G91" s="14"/>
      <c r="H91" s="15"/>
    </row>
    <row r="92" spans="1:8" ht="27.75" customHeight="1" x14ac:dyDescent="0.2">
      <c r="A92" s="11" t="s">
        <v>53</v>
      </c>
      <c r="B92" s="11" t="str">
        <f t="shared" si="8"/>
        <v xml:space="preserve">3.2 d.3 </v>
      </c>
      <c r="C92" s="19" t="s">
        <v>164</v>
      </c>
      <c r="D92" s="39" t="s">
        <v>176</v>
      </c>
      <c r="E92" s="13" t="s">
        <v>21</v>
      </c>
      <c r="F92" s="14"/>
      <c r="G92" s="14"/>
      <c r="H92" s="15"/>
    </row>
    <row r="93" spans="1:8" ht="15" customHeight="1" x14ac:dyDescent="0.2">
      <c r="A93" s="11"/>
      <c r="B93" s="11"/>
      <c r="C93" s="17"/>
      <c r="D93" s="17"/>
      <c r="E93" s="13"/>
      <c r="F93" s="14"/>
      <c r="G93" s="14"/>
      <c r="H93" s="15"/>
    </row>
    <row r="94" spans="1:8" ht="15" customHeight="1" x14ac:dyDescent="0.2">
      <c r="A94" s="11" t="s">
        <v>114</v>
      </c>
      <c r="B94" s="11"/>
      <c r="C94" s="16" t="s">
        <v>12</v>
      </c>
      <c r="D94" s="16"/>
      <c r="E94" s="13"/>
      <c r="F94" s="14"/>
      <c r="G94" s="14"/>
      <c r="H94" s="15"/>
    </row>
    <row r="95" spans="1:8" ht="15" customHeight="1" x14ac:dyDescent="0.2">
      <c r="A95" s="11" t="s">
        <v>48</v>
      </c>
      <c r="B95" s="11" t="str">
        <f>CONCATENATE($A$94,A95)</f>
        <v>3.3 a.1</v>
      </c>
      <c r="C95" s="19" t="s">
        <v>165</v>
      </c>
      <c r="D95" s="38" t="s">
        <v>193</v>
      </c>
      <c r="E95" s="13" t="s">
        <v>21</v>
      </c>
      <c r="F95" s="14"/>
      <c r="G95" s="14"/>
      <c r="H95" s="15"/>
    </row>
    <row r="96" spans="1:8" ht="31.5" customHeight="1" x14ac:dyDescent="0.2">
      <c r="A96" s="11" t="s">
        <v>46</v>
      </c>
      <c r="B96" s="11" t="str">
        <f t="shared" ref="B96:B106" si="9">CONCATENATE($A$94,A96)</f>
        <v>3.3 a.2</v>
      </c>
      <c r="C96" s="19" t="s">
        <v>166</v>
      </c>
      <c r="D96" s="40" t="s">
        <v>175</v>
      </c>
      <c r="E96" s="13" t="s">
        <v>21</v>
      </c>
      <c r="F96" s="14"/>
      <c r="G96" s="14"/>
      <c r="H96" s="15"/>
    </row>
    <row r="97" spans="1:8" ht="32.25" customHeight="1" x14ac:dyDescent="0.2">
      <c r="A97" s="11" t="s">
        <v>93</v>
      </c>
      <c r="B97" s="11" t="str">
        <f t="shared" si="9"/>
        <v>3.3 a.3</v>
      </c>
      <c r="C97" s="19" t="s">
        <v>167</v>
      </c>
      <c r="D97" s="39" t="s">
        <v>176</v>
      </c>
      <c r="E97" s="13" t="s">
        <v>21</v>
      </c>
      <c r="F97" s="14"/>
      <c r="G97" s="14"/>
      <c r="H97" s="15"/>
    </row>
    <row r="98" spans="1:8" ht="27" customHeight="1" x14ac:dyDescent="0.2">
      <c r="A98" s="11" t="s">
        <v>40</v>
      </c>
      <c r="B98" s="11" t="str">
        <f t="shared" si="9"/>
        <v xml:space="preserve">3.3 b.1 </v>
      </c>
      <c r="C98" s="19" t="s">
        <v>115</v>
      </c>
      <c r="D98" s="38" t="s">
        <v>193</v>
      </c>
      <c r="E98" s="13" t="s">
        <v>21</v>
      </c>
      <c r="F98" s="14"/>
      <c r="G98" s="14"/>
      <c r="H98" s="15"/>
    </row>
    <row r="99" spans="1:8" ht="15" customHeight="1" x14ac:dyDescent="0.2">
      <c r="A99" s="11" t="s">
        <v>49</v>
      </c>
      <c r="B99" s="11" t="str">
        <f t="shared" si="9"/>
        <v>3.3 b.2</v>
      </c>
      <c r="C99" s="19" t="s">
        <v>171</v>
      </c>
      <c r="D99" s="40" t="s">
        <v>175</v>
      </c>
      <c r="E99" s="13" t="s">
        <v>21</v>
      </c>
      <c r="F99" s="14"/>
      <c r="G99" s="14"/>
      <c r="H99" s="15"/>
    </row>
    <row r="100" spans="1:8" ht="29.25" customHeight="1" x14ac:dyDescent="0.2">
      <c r="A100" s="11" t="s">
        <v>56</v>
      </c>
      <c r="B100" s="11" t="str">
        <f t="shared" si="9"/>
        <v>3.3 b.3</v>
      </c>
      <c r="C100" s="19" t="s">
        <v>172</v>
      </c>
      <c r="D100" s="39" t="s">
        <v>176</v>
      </c>
      <c r="E100" s="13" t="s">
        <v>21</v>
      </c>
      <c r="F100" s="14"/>
      <c r="G100" s="14"/>
      <c r="H100" s="15"/>
    </row>
    <row r="101" spans="1:8" ht="30" customHeight="1" x14ac:dyDescent="0.2">
      <c r="A101" s="11" t="s">
        <v>43</v>
      </c>
      <c r="B101" s="11" t="str">
        <f t="shared" si="9"/>
        <v xml:space="preserve">3.3 c.1 </v>
      </c>
      <c r="C101" s="19" t="s">
        <v>116</v>
      </c>
      <c r="D101" s="38" t="s">
        <v>193</v>
      </c>
      <c r="E101" s="13" t="s">
        <v>21</v>
      </c>
      <c r="F101" s="14"/>
      <c r="G101" s="14"/>
      <c r="H101" s="15"/>
    </row>
    <row r="102" spans="1:8" ht="30" customHeight="1" x14ac:dyDescent="0.2">
      <c r="A102" s="11" t="s">
        <v>44</v>
      </c>
      <c r="B102" s="11" t="str">
        <f t="shared" si="9"/>
        <v xml:space="preserve">3.3 c.2 </v>
      </c>
      <c r="C102" s="19" t="s">
        <v>117</v>
      </c>
      <c r="D102" s="40" t="s">
        <v>175</v>
      </c>
      <c r="E102" s="13" t="s">
        <v>21</v>
      </c>
      <c r="F102" s="14"/>
      <c r="G102" s="14"/>
      <c r="H102" s="15"/>
    </row>
    <row r="103" spans="1:8" ht="30.75" customHeight="1" x14ac:dyDescent="0.2">
      <c r="A103" s="11" t="s">
        <v>73</v>
      </c>
      <c r="B103" s="11" t="str">
        <f t="shared" si="9"/>
        <v>3.3 c.3</v>
      </c>
      <c r="C103" s="19" t="s">
        <v>168</v>
      </c>
      <c r="D103" s="39" t="s">
        <v>176</v>
      </c>
      <c r="E103" s="13" t="s">
        <v>21</v>
      </c>
      <c r="F103" s="14"/>
      <c r="G103" s="14"/>
      <c r="H103" s="15"/>
    </row>
    <row r="104" spans="1:8" ht="28.5" customHeight="1" x14ac:dyDescent="0.2">
      <c r="A104" s="11" t="s">
        <v>51</v>
      </c>
      <c r="B104" s="11" t="str">
        <f t="shared" si="9"/>
        <v>3.3 d.1</v>
      </c>
      <c r="C104" s="19" t="s">
        <v>118</v>
      </c>
      <c r="D104" s="38" t="s">
        <v>193</v>
      </c>
      <c r="E104" s="13" t="s">
        <v>21</v>
      </c>
      <c r="F104" s="14"/>
      <c r="G104" s="14"/>
      <c r="H104" s="15"/>
    </row>
    <row r="105" spans="1:8" ht="46.5" customHeight="1" x14ac:dyDescent="0.2">
      <c r="A105" s="11" t="s">
        <v>58</v>
      </c>
      <c r="B105" s="11" t="str">
        <f t="shared" si="9"/>
        <v>3.3 d.2</v>
      </c>
      <c r="C105" s="19" t="s">
        <v>169</v>
      </c>
      <c r="D105" s="40" t="s">
        <v>175</v>
      </c>
      <c r="E105" s="13" t="s">
        <v>21</v>
      </c>
      <c r="F105" s="14"/>
      <c r="G105" s="14"/>
      <c r="H105" s="15"/>
    </row>
    <row r="106" spans="1:8" ht="77.25" customHeight="1" x14ac:dyDescent="0.2">
      <c r="A106" s="11" t="s">
        <v>59</v>
      </c>
      <c r="B106" s="11" t="str">
        <f t="shared" si="9"/>
        <v>3.3 d.3</v>
      </c>
      <c r="C106" s="19" t="s">
        <v>170</v>
      </c>
      <c r="D106" s="39" t="s">
        <v>176</v>
      </c>
      <c r="E106" s="13" t="s">
        <v>21</v>
      </c>
      <c r="F106" s="14"/>
      <c r="G106" s="14"/>
      <c r="H106" s="15"/>
    </row>
    <row r="107" spans="1:8" ht="15" customHeight="1" x14ac:dyDescent="0.2">
      <c r="A107" s="11"/>
      <c r="B107" s="11"/>
      <c r="C107" s="17"/>
      <c r="D107" s="17"/>
      <c r="E107" s="13"/>
      <c r="F107" s="14"/>
      <c r="G107" s="14"/>
      <c r="H107" s="15"/>
    </row>
    <row r="108" spans="1:8" ht="15" x14ac:dyDescent="0.2">
      <c r="A108" s="11"/>
      <c r="B108" s="11"/>
      <c r="C108" s="17"/>
      <c r="D108" s="17"/>
      <c r="E108" s="22"/>
      <c r="F108" s="20"/>
      <c r="G108" s="20"/>
      <c r="H108" s="21"/>
    </row>
    <row r="109" spans="1:8" ht="15" x14ac:dyDescent="0.2">
      <c r="A109" s="11"/>
      <c r="B109" s="11"/>
      <c r="C109" s="18"/>
      <c r="D109" s="18"/>
      <c r="E109" s="23"/>
      <c r="F109" s="24"/>
      <c r="G109" s="24"/>
      <c r="H109" s="21"/>
    </row>
    <row r="110" spans="1:8" ht="15" x14ac:dyDescent="0.2">
      <c r="A110" s="11"/>
      <c r="B110" s="27"/>
      <c r="C110" s="25"/>
      <c r="D110" s="25"/>
    </row>
    <row r="111" spans="1:8" ht="15" x14ac:dyDescent="0.2">
      <c r="A111" s="11"/>
      <c r="B111" s="27"/>
      <c r="C111" s="25"/>
      <c r="D111" s="25"/>
    </row>
    <row r="112" spans="1:8" ht="15" x14ac:dyDescent="0.2">
      <c r="A112" s="11"/>
      <c r="B112" s="27"/>
      <c r="C112" s="25"/>
      <c r="D112" s="25"/>
    </row>
    <row r="113" spans="1:4" ht="15" x14ac:dyDescent="0.2">
      <c r="A113" s="11"/>
      <c r="B113" s="27"/>
      <c r="C113" s="25"/>
      <c r="D113" s="25"/>
    </row>
    <row r="114" spans="1:4" ht="15" x14ac:dyDescent="0.2">
      <c r="A114" s="11"/>
      <c r="B114" s="27"/>
    </row>
    <row r="115" spans="1:4" ht="15" x14ac:dyDescent="0.2">
      <c r="A115" s="11"/>
      <c r="B115" s="27"/>
    </row>
    <row r="116" spans="1:4" ht="15" x14ac:dyDescent="0.2">
      <c r="A116" s="11"/>
      <c r="B116" s="27"/>
    </row>
    <row r="117" spans="1:4" ht="15" x14ac:dyDescent="0.2">
      <c r="A117" s="11"/>
      <c r="B117" s="27"/>
    </row>
    <row r="118" spans="1:4" ht="15" x14ac:dyDescent="0.2">
      <c r="A118" s="11"/>
      <c r="B118" s="27"/>
    </row>
    <row r="119" spans="1:4" ht="15" x14ac:dyDescent="0.2">
      <c r="A119" s="11"/>
      <c r="B119" s="27"/>
    </row>
    <row r="120" spans="1:4" ht="15" x14ac:dyDescent="0.2">
      <c r="A120" s="11"/>
      <c r="B120" s="27"/>
    </row>
  </sheetData>
  <autoFilter ref="E6:E109"/>
  <mergeCells count="1">
    <mergeCell ref="A2:H2"/>
  </mergeCells>
  <dataValidations count="2">
    <dataValidation type="list" allowBlank="1" showInputMessage="1" showErrorMessage="1" sqref="E108:E109">
      <formula1>$V$10:$V$13</formula1>
    </dataValidation>
    <dataValidation type="list" allowBlank="1" showInputMessage="1" showErrorMessage="1" sqref="E9:E106">
      <formula1>$V$10:$V$12</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60"/>
  <sheetViews>
    <sheetView showGridLines="0" topLeftCell="I4" zoomScale="115" zoomScaleNormal="115" workbookViewId="0">
      <selection activeCell="K21" sqref="K21"/>
    </sheetView>
  </sheetViews>
  <sheetFormatPr baseColWidth="10" defaultRowHeight="15" x14ac:dyDescent="0.25"/>
  <cols>
    <col min="1" max="2" width="11.42578125" style="41"/>
    <col min="3" max="3" width="3.42578125" style="41" bestFit="1" customWidth="1"/>
    <col min="4" max="5" width="17" style="41" customWidth="1"/>
    <col min="6" max="7" width="16.28515625" style="48" customWidth="1"/>
    <col min="8" max="8" width="12.85546875" style="41" customWidth="1"/>
    <col min="9" max="10" width="11.42578125" style="41"/>
    <col min="11" max="11" width="32.140625" style="41" customWidth="1"/>
    <col min="12" max="12" width="18.7109375" style="41" customWidth="1"/>
    <col min="13" max="13" width="14" style="48" customWidth="1"/>
    <col min="14" max="14" width="11.42578125" style="41"/>
    <col min="15" max="15" width="12.7109375" style="41" customWidth="1"/>
    <col min="16" max="16" width="16.5703125" style="41" customWidth="1"/>
    <col min="17" max="18" width="21.42578125" style="48" customWidth="1"/>
    <col min="19" max="19" width="24" style="48" customWidth="1"/>
    <col min="20" max="16384" width="11.42578125" style="41"/>
  </cols>
  <sheetData>
    <row r="1" spans="1:19" x14ac:dyDescent="0.25">
      <c r="D1" s="44" t="s">
        <v>23</v>
      </c>
      <c r="E1" s="44" t="s">
        <v>183</v>
      </c>
      <c r="F1" s="51" t="s">
        <v>24</v>
      </c>
      <c r="G1" s="51" t="s">
        <v>25</v>
      </c>
    </row>
    <row r="2" spans="1:19" x14ac:dyDescent="0.25">
      <c r="A2" s="63" t="s">
        <v>26</v>
      </c>
      <c r="B2" s="63" t="s">
        <v>27</v>
      </c>
      <c r="C2" s="41">
        <v>1</v>
      </c>
      <c r="D2" s="72" t="str">
        <f>'Matriz de valoración'!B9</f>
        <v xml:space="preserve">1.1a.1 </v>
      </c>
      <c r="E2" s="72" t="s">
        <v>133</v>
      </c>
      <c r="F2" s="56" t="str">
        <f>'Matriz de valoración'!E9</f>
        <v>No</v>
      </c>
      <c r="G2" s="56">
        <f>IF(F2=0,"",IF(VLOOKUP(D2,'Matriz de valoración'!$B$9:$E$106,4,0)="Si",4,IF(VLOOKUP(D2,'Matriz de valoración'!$B$9:$E$106,4,0)="No",1,2)))</f>
        <v>1</v>
      </c>
      <c r="L2" s="43"/>
      <c r="M2" s="42"/>
    </row>
    <row r="3" spans="1:19" x14ac:dyDescent="0.25">
      <c r="D3" s="73" t="str">
        <f>'Matriz de valoración'!B10</f>
        <v xml:space="preserve">1.1a.2 </v>
      </c>
      <c r="E3" s="73" t="s">
        <v>175</v>
      </c>
      <c r="F3" s="56" t="str">
        <f>'Matriz de valoración'!E10</f>
        <v>No</v>
      </c>
      <c r="G3" s="56">
        <f>IF(F3=0,"",IF(VLOOKUP(D3,'Matriz de valoración'!$B$9:$E$106,4,0)="Si",4,IF(VLOOKUP(D3,'Matriz de valoración'!$B$9:$E$106,4,0)="No",1,2)))</f>
        <v>1</v>
      </c>
      <c r="I3" s="44"/>
      <c r="J3" s="44"/>
    </row>
    <row r="4" spans="1:19" x14ac:dyDescent="0.25">
      <c r="D4" s="74" t="str">
        <f>'Matriz de valoración'!B11</f>
        <v xml:space="preserve">1.1a.3 </v>
      </c>
      <c r="E4" s="74" t="s">
        <v>176</v>
      </c>
      <c r="F4" s="56" t="str">
        <f>'Matriz de valoración'!E11</f>
        <v>No</v>
      </c>
      <c r="G4" s="56">
        <f>IF(F4=0,"",IF(VLOOKUP(D4,'Matriz de valoración'!$B$9:$E$106,4,0)="Si",4,IF(VLOOKUP(D4,'Matriz de valoración'!$B$9:$E$106,4,0)="No",1,2)))</f>
        <v>1</v>
      </c>
    </row>
    <row r="5" spans="1:19" x14ac:dyDescent="0.25">
      <c r="C5" s="41">
        <v>2</v>
      </c>
      <c r="D5" s="72" t="str">
        <f>'Matriz de valoración'!B12</f>
        <v xml:space="preserve">1.1b.1 </v>
      </c>
      <c r="E5" s="38" t="s">
        <v>133</v>
      </c>
      <c r="F5" s="56" t="str">
        <f>'Matriz de valoración'!E12</f>
        <v>No</v>
      </c>
      <c r="G5" s="56">
        <f>IF(F5=0,"",IF(VLOOKUP(D5,'Matriz de valoración'!$B$9:$E$106,4,0)="Si",4,IF(VLOOKUP(D5,'Matriz de valoración'!$B$9:$E$106,4,0)="No",1,2)))</f>
        <v>1</v>
      </c>
      <c r="L5" s="44"/>
    </row>
    <row r="6" spans="1:19" x14ac:dyDescent="0.25">
      <c r="D6" s="73" t="str">
        <f>'Matriz de valoración'!B13</f>
        <v xml:space="preserve">1.1b.2 </v>
      </c>
      <c r="E6" s="40" t="s">
        <v>175</v>
      </c>
      <c r="F6" s="56" t="str">
        <f>'Matriz de valoración'!E13</f>
        <v>No</v>
      </c>
      <c r="G6" s="56">
        <f>IF(F6=0,"",IF(VLOOKUP(D6,'Matriz de valoración'!$B$9:$E$106,4,0)="Si",4,IF(VLOOKUP(D6,'Matriz de valoración'!$B$9:$E$106,4,0)="No",1,2)))</f>
        <v>1</v>
      </c>
      <c r="K6" s="52" t="s">
        <v>125</v>
      </c>
      <c r="L6" s="81" t="s">
        <v>126</v>
      </c>
      <c r="M6" s="81" t="s">
        <v>194</v>
      </c>
      <c r="N6" s="81" t="s">
        <v>119</v>
      </c>
      <c r="O6" s="81" t="s">
        <v>120</v>
      </c>
      <c r="P6" s="81" t="s">
        <v>121</v>
      </c>
      <c r="R6" s="48" t="s">
        <v>120</v>
      </c>
      <c r="S6" s="48" t="s">
        <v>131</v>
      </c>
    </row>
    <row r="7" spans="1:19" x14ac:dyDescent="0.25">
      <c r="D7" s="74" t="str">
        <f>'Matriz de valoración'!B14</f>
        <v xml:space="preserve">1.1b.3 </v>
      </c>
      <c r="E7" s="39" t="s">
        <v>176</v>
      </c>
      <c r="F7" s="56" t="str">
        <f>'Matriz de valoración'!E14</f>
        <v>No</v>
      </c>
      <c r="G7" s="56">
        <f>IF(F7=0,"",IF(VLOOKUP(D7,'Matriz de valoración'!$B$9:$E$106,4,0)="Si",4,IF(VLOOKUP(D7,'Matriz de valoración'!$B$9:$E$106,4,0)="No",1,2)))</f>
        <v>1</v>
      </c>
      <c r="K7" s="41" t="s">
        <v>0</v>
      </c>
      <c r="L7" s="41" t="s">
        <v>3</v>
      </c>
      <c r="M7" s="48">
        <f>matriz!Q3</f>
        <v>9</v>
      </c>
      <c r="N7" s="48">
        <f>matriz!P3</f>
        <v>36</v>
      </c>
      <c r="O7" s="53">
        <f>M7/N7</f>
        <v>0.25</v>
      </c>
      <c r="P7" s="53">
        <v>1</v>
      </c>
      <c r="R7" s="53">
        <v>0.1</v>
      </c>
      <c r="S7" s="48">
        <v>1</v>
      </c>
    </row>
    <row r="8" spans="1:19" x14ac:dyDescent="0.25">
      <c r="C8" s="41">
        <v>3</v>
      </c>
      <c r="D8" s="72" t="str">
        <f>'Matriz de valoración'!B15</f>
        <v xml:space="preserve">1.1c.1 </v>
      </c>
      <c r="E8" s="38" t="s">
        <v>133</v>
      </c>
      <c r="F8" s="56" t="str">
        <f>'Matriz de valoración'!E15</f>
        <v>No</v>
      </c>
      <c r="G8" s="56">
        <f>IF(F8=0,"",IF(VLOOKUP(D8,'Matriz de valoración'!$B$9:$E$106,4,0)="Si",4,IF(VLOOKUP(D8,'Matriz de valoración'!$B$9:$E$106,4,0)="No",1,2)))</f>
        <v>1</v>
      </c>
      <c r="I8" s="44"/>
      <c r="J8" s="44"/>
      <c r="K8" s="41" t="s">
        <v>0</v>
      </c>
      <c r="L8" s="41" t="s">
        <v>4</v>
      </c>
      <c r="M8" s="48">
        <f>matriz!Q4</f>
        <v>6</v>
      </c>
      <c r="N8" s="48">
        <f>matriz!P4</f>
        <v>24</v>
      </c>
      <c r="O8" s="53">
        <f>M8/N8</f>
        <v>0.25</v>
      </c>
      <c r="P8" s="53">
        <v>1</v>
      </c>
      <c r="R8" s="53">
        <v>0.2</v>
      </c>
      <c r="S8" s="48">
        <v>1</v>
      </c>
    </row>
    <row r="9" spans="1:19" x14ac:dyDescent="0.25">
      <c r="D9" s="73" t="str">
        <f>'Matriz de valoración'!B16</f>
        <v xml:space="preserve">1.1c.2 </v>
      </c>
      <c r="E9" s="40" t="s">
        <v>175</v>
      </c>
      <c r="F9" s="56" t="str">
        <f>'Matriz de valoración'!E16</f>
        <v>No</v>
      </c>
      <c r="G9" s="56">
        <f>IF(F9=0,"",IF(VLOOKUP(D9,'Matriz de valoración'!$B$9:$E$106,4,0)="Si",4,IF(VLOOKUP(D9,'Matriz de valoración'!$B$9:$E$106,4,0)="No",1,2)))</f>
        <v>1</v>
      </c>
      <c r="K9" s="41" t="s">
        <v>0</v>
      </c>
      <c r="L9" s="41" t="s">
        <v>5</v>
      </c>
      <c r="M9" s="48">
        <f>matriz!Q5</f>
        <v>9</v>
      </c>
      <c r="N9" s="48">
        <f>matriz!P5</f>
        <v>36</v>
      </c>
      <c r="O9" s="53">
        <f t="shared" ref="O9:O11" si="0">M9/N9</f>
        <v>0.25</v>
      </c>
      <c r="P9" s="53">
        <v>1</v>
      </c>
      <c r="R9" s="53">
        <v>0.3</v>
      </c>
      <c r="S9" s="48">
        <v>1</v>
      </c>
    </row>
    <row r="10" spans="1:19" x14ac:dyDescent="0.25">
      <c r="D10" s="74" t="str">
        <f>'Matriz de valoración'!B17</f>
        <v xml:space="preserve">1.1c.3 </v>
      </c>
      <c r="E10" s="39" t="s">
        <v>176</v>
      </c>
      <c r="F10" s="56" t="str">
        <f>'Matriz de valoración'!E17</f>
        <v>No</v>
      </c>
      <c r="G10" s="56">
        <f>IF(F10=0,"",IF(VLOOKUP(D10,'Matriz de valoración'!$B$9:$E$106,4,0)="Si",4,IF(VLOOKUP(D10,'Matriz de valoración'!$B$9:$E$106,4,0)="No",1,2)))</f>
        <v>1</v>
      </c>
      <c r="K10" s="41" t="s">
        <v>0</v>
      </c>
      <c r="L10" s="41" t="s">
        <v>6</v>
      </c>
      <c r="M10" s="48">
        <f>matriz!Q6</f>
        <v>6</v>
      </c>
      <c r="N10" s="48">
        <f>matriz!P6</f>
        <v>24</v>
      </c>
      <c r="O10" s="53">
        <f t="shared" si="0"/>
        <v>0.25</v>
      </c>
      <c r="P10" s="53">
        <v>1</v>
      </c>
      <c r="R10" s="53">
        <v>0.4</v>
      </c>
      <c r="S10" s="48">
        <v>1</v>
      </c>
    </row>
    <row r="11" spans="1:19" x14ac:dyDescent="0.25">
      <c r="B11" s="63" t="s">
        <v>28</v>
      </c>
      <c r="C11" s="41">
        <v>4</v>
      </c>
      <c r="D11" s="72" t="str">
        <f>'Matriz de valoración'!B20</f>
        <v>1.2 a.1</v>
      </c>
      <c r="E11" s="38" t="s">
        <v>133</v>
      </c>
      <c r="F11" s="56" t="str">
        <f>'Matriz de valoración'!E20</f>
        <v>No</v>
      </c>
      <c r="G11" s="56">
        <f>IF(F11=0,"",IF(VLOOKUP(D11,'Matriz de valoración'!$B$9:$E$106,4,0)="Si",4,IF(VLOOKUP(D11,'Matriz de valoración'!$B$9:$E$106,4,0)="No",1,2)))</f>
        <v>1</v>
      </c>
      <c r="I11" s="44"/>
      <c r="J11" s="44"/>
      <c r="K11" s="41" t="s">
        <v>0</v>
      </c>
      <c r="L11" s="41" t="s">
        <v>7</v>
      </c>
      <c r="M11" s="48">
        <f>matriz!Q7</f>
        <v>3</v>
      </c>
      <c r="N11" s="48">
        <f>matriz!P7</f>
        <v>12</v>
      </c>
      <c r="O11" s="53">
        <f t="shared" si="0"/>
        <v>0.25</v>
      </c>
      <c r="P11" s="53">
        <v>1</v>
      </c>
      <c r="R11" s="53">
        <v>0.5</v>
      </c>
      <c r="S11" s="48">
        <v>1</v>
      </c>
    </row>
    <row r="12" spans="1:19" x14ac:dyDescent="0.25">
      <c r="D12" s="73" t="str">
        <f>'Matriz de valoración'!B21</f>
        <v xml:space="preserve">1.2 a.2 </v>
      </c>
      <c r="E12" s="40" t="s">
        <v>175</v>
      </c>
      <c r="F12" s="56" t="str">
        <f>'Matriz de valoración'!E21</f>
        <v>No</v>
      </c>
      <c r="G12" s="56">
        <f>IF(F12=0,"",IF(VLOOKUP(D12,'Matriz de valoración'!$B$9:$E$106,4,0)="Si",4,IF(VLOOKUP(D12,'Matriz de valoración'!$B$9:$E$106,4,0)="No",1,2)))</f>
        <v>1</v>
      </c>
      <c r="K12" s="41" t="s">
        <v>2</v>
      </c>
      <c r="L12" s="41" t="s">
        <v>8</v>
      </c>
      <c r="M12" s="48">
        <f>matriz!Q8</f>
        <v>3</v>
      </c>
      <c r="N12" s="48">
        <f>matriz!P8</f>
        <v>12</v>
      </c>
      <c r="O12" s="53">
        <f>M12/N12</f>
        <v>0.25</v>
      </c>
      <c r="P12" s="53">
        <v>1</v>
      </c>
      <c r="R12" s="53">
        <v>0.6</v>
      </c>
      <c r="S12" s="48">
        <v>1</v>
      </c>
    </row>
    <row r="13" spans="1:19" x14ac:dyDescent="0.25">
      <c r="D13" s="74" t="str">
        <f>'Matriz de valoración'!B22</f>
        <v xml:space="preserve">1.2 a.3 </v>
      </c>
      <c r="E13" s="39" t="s">
        <v>176</v>
      </c>
      <c r="F13" s="56" t="str">
        <f>'Matriz de valoración'!E22</f>
        <v>No</v>
      </c>
      <c r="G13" s="56">
        <f>IF(F13=0,"",IF(VLOOKUP(D13,'Matriz de valoración'!$B$9:$E$106,4,0)="Si",4,IF(VLOOKUP(D13,'Matriz de valoración'!$B$9:$E$106,4,0)="No",1,2)))</f>
        <v>1</v>
      </c>
      <c r="K13" s="41" t="s">
        <v>2</v>
      </c>
      <c r="L13" s="41" t="s">
        <v>9</v>
      </c>
      <c r="M13" s="48">
        <f>matriz!Q9</f>
        <v>9</v>
      </c>
      <c r="N13" s="48">
        <f>matriz!P9</f>
        <v>36</v>
      </c>
      <c r="O13" s="53">
        <f>M13/N13</f>
        <v>0.25</v>
      </c>
      <c r="P13" s="53">
        <v>1</v>
      </c>
      <c r="R13" s="53">
        <v>0.7</v>
      </c>
      <c r="S13" s="48">
        <v>1</v>
      </c>
    </row>
    <row r="14" spans="1:19" x14ac:dyDescent="0.25">
      <c r="C14" s="41">
        <v>5</v>
      </c>
      <c r="D14" s="72" t="str">
        <f>'Matriz de valoración'!B23</f>
        <v xml:space="preserve">1.2 b.1 </v>
      </c>
      <c r="E14" s="38" t="s">
        <v>133</v>
      </c>
      <c r="F14" s="56" t="str">
        <f>'Matriz de valoración'!E23</f>
        <v>No</v>
      </c>
      <c r="G14" s="56">
        <f>IF(F14=0,"",IF(VLOOKUP(D14,'Matriz de valoración'!$B$9:$E$106,4,0)="Si",4,IF(VLOOKUP(D14,'Matriz de valoración'!$B$9:$E$106,4,0)="No",1,2)))</f>
        <v>1</v>
      </c>
      <c r="K14" s="41" t="s">
        <v>1</v>
      </c>
      <c r="L14" s="41" t="s">
        <v>10</v>
      </c>
      <c r="M14" s="48">
        <f>matriz!Q10</f>
        <v>9</v>
      </c>
      <c r="N14" s="48">
        <f>matriz!P10</f>
        <v>36</v>
      </c>
      <c r="O14" s="53">
        <f>M14/N14</f>
        <v>0.25</v>
      </c>
      <c r="P14" s="53">
        <v>1</v>
      </c>
      <c r="R14" s="53">
        <v>0.8</v>
      </c>
      <c r="S14" s="48">
        <v>1</v>
      </c>
    </row>
    <row r="15" spans="1:19" x14ac:dyDescent="0.25">
      <c r="D15" s="73" t="str">
        <f>'Matriz de valoración'!B24</f>
        <v xml:space="preserve">1.2 b.2 </v>
      </c>
      <c r="E15" s="40" t="s">
        <v>175</v>
      </c>
      <c r="F15" s="56" t="str">
        <f>'Matriz de valoración'!E24</f>
        <v>No</v>
      </c>
      <c r="G15" s="56">
        <f>IF(F15=0,"",IF(VLOOKUP(D15,'Matriz de valoración'!$B$9:$E$106,4,0)="Si",4,IF(VLOOKUP(D15,'Matriz de valoración'!$B$9:$E$106,4,0)="No",1,2)))</f>
        <v>1</v>
      </c>
      <c r="I15" s="45"/>
      <c r="J15" s="45"/>
      <c r="K15" s="41" t="s">
        <v>1</v>
      </c>
      <c r="L15" s="41" t="s">
        <v>11</v>
      </c>
      <c r="M15" s="48">
        <f>matriz!Q11</f>
        <v>12</v>
      </c>
      <c r="N15" s="48">
        <f>matriz!P11</f>
        <v>48</v>
      </c>
      <c r="O15" s="53">
        <f t="shared" ref="O15:O16" si="1">M15/N15</f>
        <v>0.25</v>
      </c>
      <c r="P15" s="53">
        <v>1</v>
      </c>
      <c r="R15" s="53">
        <v>0.9</v>
      </c>
      <c r="S15" s="48">
        <v>1</v>
      </c>
    </row>
    <row r="16" spans="1:19" x14ac:dyDescent="0.25">
      <c r="D16" s="74" t="str">
        <f>'Matriz de valoración'!B25</f>
        <v xml:space="preserve">1.2 b.3 </v>
      </c>
      <c r="E16" s="39" t="s">
        <v>176</v>
      </c>
      <c r="F16" s="56" t="str">
        <f>'Matriz de valoración'!E25</f>
        <v>No</v>
      </c>
      <c r="G16" s="56">
        <f>IF(F16=0,"",IF(VLOOKUP(D16,'Matriz de valoración'!$B$9:$E$106,4,0)="Si",4,IF(VLOOKUP(D16,'Matriz de valoración'!$B$9:$E$106,4,0)="No",1,2)))</f>
        <v>1</v>
      </c>
      <c r="I16" s="45"/>
      <c r="J16" s="45"/>
      <c r="K16" s="41" t="s">
        <v>1</v>
      </c>
      <c r="L16" s="41" t="s">
        <v>12</v>
      </c>
      <c r="M16" s="48">
        <f>matriz!Q12</f>
        <v>12</v>
      </c>
      <c r="N16" s="48">
        <f>matriz!P12</f>
        <v>48</v>
      </c>
      <c r="O16" s="53">
        <f t="shared" si="1"/>
        <v>0.25</v>
      </c>
      <c r="P16" s="53">
        <v>1</v>
      </c>
      <c r="R16" s="53">
        <v>1</v>
      </c>
      <c r="S16" s="48">
        <v>9</v>
      </c>
    </row>
    <row r="17" spans="2:20" x14ac:dyDescent="0.25">
      <c r="B17" s="63" t="s">
        <v>29</v>
      </c>
      <c r="C17" s="41">
        <v>6</v>
      </c>
      <c r="D17" s="72" t="str">
        <f>'Matriz de valoración'!B28</f>
        <v xml:space="preserve">1.3 a.1 </v>
      </c>
      <c r="E17" s="38" t="s">
        <v>133</v>
      </c>
      <c r="F17" s="56" t="str">
        <f>'Matriz de valoración'!E28</f>
        <v>No</v>
      </c>
      <c r="G17" s="56">
        <f>IF(F17=0,"",IF(VLOOKUP(D17,'Matriz de valoración'!$B$9:$E$106,4,0)="Si",4,IF(VLOOKUP(D17,'Matriz de valoración'!$B$9:$E$106,4,0)="No",1,2)))</f>
        <v>1</v>
      </c>
      <c r="I17" s="45"/>
      <c r="J17" s="45"/>
      <c r="L17" s="44"/>
      <c r="N17" s="48"/>
      <c r="O17" s="48"/>
      <c r="P17" s="48"/>
      <c r="T17" s="54">
        <f>matriz!M15</f>
        <v>0</v>
      </c>
    </row>
    <row r="18" spans="2:20" x14ac:dyDescent="0.25">
      <c r="D18" s="73" t="str">
        <f>'Matriz de valoración'!B29</f>
        <v xml:space="preserve">1.3 a.2 </v>
      </c>
      <c r="E18" s="40" t="s">
        <v>175</v>
      </c>
      <c r="F18" s="56" t="str">
        <f>'Matriz de valoración'!E29</f>
        <v>No</v>
      </c>
      <c r="G18" s="56">
        <f>IF(F18=0,"",IF(VLOOKUP(D18,'Matriz de valoración'!$B$9:$E$106,4,0)="Si",4,IF(VLOOKUP(D18,'Matriz de valoración'!$B$9:$E$106,4,0)="No",1,2)))</f>
        <v>1</v>
      </c>
      <c r="I18" s="45"/>
      <c r="J18" s="45"/>
      <c r="K18" s="41" t="s">
        <v>125</v>
      </c>
      <c r="L18" s="41" t="s">
        <v>130</v>
      </c>
      <c r="R18" s="48" t="s">
        <v>132</v>
      </c>
      <c r="S18" s="48">
        <f>T17*PI()</f>
        <v>0</v>
      </c>
    </row>
    <row r="19" spans="2:20" x14ac:dyDescent="0.25">
      <c r="D19" s="74" t="str">
        <f>'Matriz de valoración'!B30</f>
        <v xml:space="preserve">1.3 a.3 </v>
      </c>
      <c r="E19" s="39" t="s">
        <v>176</v>
      </c>
      <c r="F19" s="56" t="str">
        <f>'Matriz de valoración'!E30</f>
        <v>No</v>
      </c>
      <c r="G19" s="56">
        <f>IF(F19=0,"",IF(VLOOKUP(D19,'Matriz de valoración'!$B$9:$E$106,4,0)="Si",4,IF(VLOOKUP(D19,'Matriz de valoración'!$B$9:$E$106,4,0)="No",1,2)))</f>
        <v>1</v>
      </c>
    </row>
    <row r="20" spans="2:20" x14ac:dyDescent="0.25">
      <c r="C20" s="41">
        <v>7</v>
      </c>
      <c r="D20" s="72" t="str">
        <f>'Matriz de valoración'!B31</f>
        <v xml:space="preserve">1.3 b.1 </v>
      </c>
      <c r="E20" s="38" t="s">
        <v>133</v>
      </c>
      <c r="F20" s="56" t="str">
        <f>'Matriz de valoración'!E31</f>
        <v>No</v>
      </c>
      <c r="G20" s="56">
        <f>IF(F20=0,"",IF(VLOOKUP(D20,'Matriz de valoración'!$B$9:$E$106,4,0)="Si",4,IF(VLOOKUP(D20,'Matriz de valoración'!$B$9:$E$106,4,0)="No",1,2)))</f>
        <v>1</v>
      </c>
      <c r="K20" s="41" t="s">
        <v>127</v>
      </c>
      <c r="L20" s="41" t="s">
        <v>129</v>
      </c>
      <c r="M20"/>
      <c r="R20" s="56"/>
      <c r="S20" s="56" t="s">
        <v>135</v>
      </c>
      <c r="T20" s="56" t="s">
        <v>136</v>
      </c>
    </row>
    <row r="21" spans="2:20" x14ac:dyDescent="0.25">
      <c r="D21" s="73" t="str">
        <f>'Matriz de valoración'!B32</f>
        <v xml:space="preserve">1.3 b.2 </v>
      </c>
      <c r="E21" s="40" t="s">
        <v>175</v>
      </c>
      <c r="F21" s="56" t="str">
        <f>'Matriz de valoración'!E32</f>
        <v>No</v>
      </c>
      <c r="G21" s="56">
        <f>IF(F21=0,"",IF(VLOOKUP(D21,'Matriz de valoración'!$B$9:$E$106,4,0)="Si",4,IF(VLOOKUP(D21,'Matriz de valoración'!$B$9:$E$106,4,0)="No",1,2)))</f>
        <v>1</v>
      </c>
      <c r="K21" s="50" t="s">
        <v>11</v>
      </c>
      <c r="L21" s="57">
        <v>0.25</v>
      </c>
      <c r="M21"/>
      <c r="R21" s="56" t="s">
        <v>133</v>
      </c>
      <c r="S21" s="56">
        <v>0</v>
      </c>
      <c r="T21" s="56">
        <v>0</v>
      </c>
    </row>
    <row r="22" spans="2:20" x14ac:dyDescent="0.25">
      <c r="D22" s="74" t="str">
        <f>'Matriz de valoración'!B33</f>
        <v xml:space="preserve">1.3 b.3 </v>
      </c>
      <c r="E22" s="39" t="s">
        <v>176</v>
      </c>
      <c r="F22" s="56" t="str">
        <f>'Matriz de valoración'!E33</f>
        <v>No</v>
      </c>
      <c r="G22" s="56">
        <f>IF(F22=0,"",IF(VLOOKUP(D22,'Matriz de valoración'!$B$9:$E$106,4,0)="Si",4,IF(VLOOKUP(D22,'Matriz de valoración'!$B$9:$E$106,4,0)="No",1,2)))</f>
        <v>1</v>
      </c>
      <c r="K22" s="50" t="s">
        <v>10</v>
      </c>
      <c r="L22" s="57">
        <v>0.25</v>
      </c>
      <c r="M22"/>
      <c r="R22" s="56" t="s">
        <v>134</v>
      </c>
      <c r="S22" s="56">
        <f>COS(S18)*-1</f>
        <v>-1</v>
      </c>
      <c r="T22" s="56">
        <f>SIN(S18)</f>
        <v>0</v>
      </c>
    </row>
    <row r="23" spans="2:20" x14ac:dyDescent="0.25">
      <c r="C23" s="41">
        <v>8</v>
      </c>
      <c r="D23" s="72" t="str">
        <f>'Matriz de valoración'!B34</f>
        <v xml:space="preserve">1.3 c.1 </v>
      </c>
      <c r="E23" s="38" t="s">
        <v>133</v>
      </c>
      <c r="F23" s="56" t="str">
        <f>'Matriz de valoración'!E34</f>
        <v>No</v>
      </c>
      <c r="G23" s="56">
        <f>IF(F23=0,"",IF(VLOOKUP(D23,'Matriz de valoración'!$B$9:$E$106,4,0)="Si",4,IF(VLOOKUP(D23,'Matriz de valoración'!$B$9:$E$106,4,0)="No",1,2)))</f>
        <v>1</v>
      </c>
      <c r="K23" s="50" t="s">
        <v>6</v>
      </c>
      <c r="L23" s="57">
        <v>0.25</v>
      </c>
      <c r="M23"/>
    </row>
    <row r="24" spans="2:20" x14ac:dyDescent="0.25">
      <c r="D24" s="73" t="str">
        <f>'Matriz de valoración'!B35</f>
        <v xml:space="preserve">1.3 c.2 </v>
      </c>
      <c r="E24" s="40" t="s">
        <v>175</v>
      </c>
      <c r="F24" s="56" t="str">
        <f>'Matriz de valoración'!E35</f>
        <v>No</v>
      </c>
      <c r="G24" s="56">
        <f>IF(F24=0,"",IF(VLOOKUP(D24,'Matriz de valoración'!$B$9:$E$106,4,0)="Si",4,IF(VLOOKUP(D24,'Matriz de valoración'!$B$9:$E$106,4,0)="No",1,2)))</f>
        <v>1</v>
      </c>
      <c r="K24" s="50" t="s">
        <v>8</v>
      </c>
      <c r="L24" s="57">
        <v>0.25</v>
      </c>
      <c r="M24"/>
    </row>
    <row r="25" spans="2:20" x14ac:dyDescent="0.25">
      <c r="D25" s="74" t="str">
        <f>'Matriz de valoración'!B36</f>
        <v xml:space="preserve">1.3 c.3 </v>
      </c>
      <c r="E25" s="39" t="s">
        <v>176</v>
      </c>
      <c r="F25" s="56" t="str">
        <f>'Matriz de valoración'!E36</f>
        <v>No</v>
      </c>
      <c r="G25" s="56">
        <f>IF(F25=0,"",IF(VLOOKUP(D25,'Matriz de valoración'!$B$9:$E$106,4,0)="Si",4,IF(VLOOKUP(D25,'Matriz de valoración'!$B$9:$E$106,4,0)="No",1,2)))</f>
        <v>1</v>
      </c>
      <c r="K25" s="50" t="s">
        <v>7</v>
      </c>
      <c r="L25" s="57">
        <v>0.25</v>
      </c>
      <c r="M25"/>
    </row>
    <row r="26" spans="2:20" x14ac:dyDescent="0.25">
      <c r="B26" s="63" t="s">
        <v>30</v>
      </c>
      <c r="C26" s="41">
        <v>9</v>
      </c>
      <c r="D26" s="72" t="str">
        <f>'Matriz de valoración'!B39</f>
        <v xml:space="preserve">1.4 a.1 </v>
      </c>
      <c r="E26" s="38" t="s">
        <v>133</v>
      </c>
      <c r="F26" s="56" t="str">
        <f>'Matriz de valoración'!E39</f>
        <v>No</v>
      </c>
      <c r="G26" s="56">
        <f>IF(F26=0,"",IF(VLOOKUP(D26,'Matriz de valoración'!$B$9:$E$106,4,0)="Si",4,IF(VLOOKUP(D26,'Matriz de valoración'!$B$9:$E$106,4,0)="No",1,2)))</f>
        <v>1</v>
      </c>
      <c r="K26" s="50" t="s">
        <v>3</v>
      </c>
      <c r="L26" s="57">
        <v>0.25</v>
      </c>
      <c r="M26"/>
    </row>
    <row r="27" spans="2:20" x14ac:dyDescent="0.25">
      <c r="D27" s="73" t="str">
        <f>'Matriz de valoración'!B40</f>
        <v xml:space="preserve">1.4 a.2 </v>
      </c>
      <c r="E27" s="40" t="s">
        <v>175</v>
      </c>
      <c r="F27" s="56" t="str">
        <f>'Matriz de valoración'!E40</f>
        <v>No</v>
      </c>
      <c r="G27" s="56">
        <f>IF(F27=0,"",IF(VLOOKUP(D27,'Matriz de valoración'!$B$9:$E$106,4,0)="Si",4,IF(VLOOKUP(D27,'Matriz de valoración'!$B$9:$E$106,4,0)="No",1,2)))</f>
        <v>1</v>
      </c>
      <c r="K27" s="50" t="s">
        <v>12</v>
      </c>
      <c r="L27" s="57">
        <v>0.25</v>
      </c>
      <c r="M27"/>
    </row>
    <row r="28" spans="2:20" x14ac:dyDescent="0.25">
      <c r="D28" s="74" t="str">
        <f>'Matriz de valoración'!B41</f>
        <v xml:space="preserve">1.4 a.3 </v>
      </c>
      <c r="E28" s="39" t="s">
        <v>176</v>
      </c>
      <c r="F28" s="56" t="str">
        <f>'Matriz de valoración'!E41</f>
        <v>No</v>
      </c>
      <c r="G28" s="56">
        <f>IF(F28=0,"",IF(VLOOKUP(D28,'Matriz de valoración'!$B$9:$E$106,4,0)="Si",4,IF(VLOOKUP(D28,'Matriz de valoración'!$B$9:$E$106,4,0)="No",1,2)))</f>
        <v>1</v>
      </c>
      <c r="K28" s="50" t="s">
        <v>5</v>
      </c>
      <c r="L28" s="57">
        <v>0.25</v>
      </c>
      <c r="M28"/>
    </row>
    <row r="29" spans="2:20" x14ac:dyDescent="0.25">
      <c r="C29" s="41">
        <v>10</v>
      </c>
      <c r="D29" s="72" t="str">
        <f>'Matriz de valoración'!B42</f>
        <v xml:space="preserve">1.4 b.1 </v>
      </c>
      <c r="E29" s="38" t="s">
        <v>133</v>
      </c>
      <c r="F29" s="56" t="str">
        <f>'Matriz de valoración'!E42</f>
        <v>No</v>
      </c>
      <c r="G29" s="56">
        <f>IF(F29=0,"",IF(VLOOKUP(D29,'Matriz de valoración'!$B$9:$E$106,4,0)="Si",4,IF(VLOOKUP(D29,'Matriz de valoración'!$B$9:$E$106,4,0)="No",1,2)))</f>
        <v>1</v>
      </c>
      <c r="K29" s="50" t="s">
        <v>9</v>
      </c>
      <c r="L29" s="57">
        <v>0.25</v>
      </c>
      <c r="M29"/>
    </row>
    <row r="30" spans="2:20" x14ac:dyDescent="0.25">
      <c r="D30" s="73" t="str">
        <f>'Matriz de valoración'!B43</f>
        <v xml:space="preserve">1.4 b.2 </v>
      </c>
      <c r="E30" s="40" t="s">
        <v>175</v>
      </c>
      <c r="F30" s="56" t="str">
        <f>'Matriz de valoración'!E43</f>
        <v>No</v>
      </c>
      <c r="G30" s="56">
        <f>IF(F30=0,"",IF(VLOOKUP(D30,'Matriz de valoración'!$B$9:$E$106,4,0)="Si",4,IF(VLOOKUP(D30,'Matriz de valoración'!$B$9:$E$106,4,0)="No",1,2)))</f>
        <v>1</v>
      </c>
      <c r="K30" s="50" t="s">
        <v>4</v>
      </c>
      <c r="L30" s="57">
        <v>0.25</v>
      </c>
      <c r="M30"/>
    </row>
    <row r="31" spans="2:20" x14ac:dyDescent="0.25">
      <c r="D31" s="74" t="str">
        <f>'Matriz de valoración'!B44</f>
        <v>1.4 b.3</v>
      </c>
      <c r="E31" s="39" t="s">
        <v>176</v>
      </c>
      <c r="F31" s="56" t="str">
        <f>'Matriz de valoración'!E44</f>
        <v>No</v>
      </c>
      <c r="G31" s="56">
        <f>IF(F31=0,"",IF(VLOOKUP(D31,'Matriz de valoración'!$B$9:$E$106,4,0)="Si",4,IF(VLOOKUP(D31,'Matriz de valoración'!$B$9:$E$106,4,0)="No",1,2)))</f>
        <v>1</v>
      </c>
      <c r="K31" s="50" t="s">
        <v>128</v>
      </c>
      <c r="L31" s="111">
        <v>2.5</v>
      </c>
      <c r="M31"/>
    </row>
    <row r="32" spans="2:20" x14ac:dyDescent="0.25">
      <c r="B32" s="63" t="s">
        <v>31</v>
      </c>
      <c r="C32" s="41">
        <v>11</v>
      </c>
      <c r="D32" s="72" t="str">
        <f>'Matriz de valoración'!B47</f>
        <v xml:space="preserve">1.5 a.1 </v>
      </c>
      <c r="E32" s="38" t="s">
        <v>133</v>
      </c>
      <c r="F32" s="64" t="str">
        <f>'Matriz de valoración'!E47</f>
        <v>No</v>
      </c>
      <c r="G32" s="56">
        <f>IF(F32=0,"",IF(VLOOKUP(D32,'Matriz de valoración'!$B$9:$E$106,4,0)="Si",4,IF(VLOOKUP(D32,'Matriz de valoración'!$B$9:$E$106,4,0)="No",1,2)))</f>
        <v>1</v>
      </c>
      <c r="M32" s="41"/>
    </row>
    <row r="33" spans="1:16" x14ac:dyDescent="0.25">
      <c r="D33" s="76" t="str">
        <f>'Matriz de valoración'!B48</f>
        <v xml:space="preserve">1.5 a.2 </v>
      </c>
      <c r="E33" s="40" t="s">
        <v>175</v>
      </c>
      <c r="F33" s="56" t="str">
        <f>'Matriz de valoración'!E48</f>
        <v>No</v>
      </c>
      <c r="G33" s="56">
        <f>IF(F33=0,"",IF(VLOOKUP(D33,'Matriz de valoración'!$B$9:$E$106,4,0)="Si",4,IF(VLOOKUP(D33,'Matriz de valoración'!$B$9:$E$106,4,0)="No",1,2)))</f>
        <v>1</v>
      </c>
      <c r="K33"/>
      <c r="L33"/>
      <c r="M33" s="41"/>
    </row>
    <row r="34" spans="1:16" x14ac:dyDescent="0.25">
      <c r="D34" s="77" t="str">
        <f>'Matriz de valoración'!B49</f>
        <v xml:space="preserve">1.5 a.3 </v>
      </c>
      <c r="E34" s="39" t="s">
        <v>176</v>
      </c>
      <c r="F34" s="56" t="str">
        <f>'Matriz de valoración'!E49</f>
        <v>No</v>
      </c>
      <c r="G34" s="56">
        <f>IF(F34=0,"",IF(VLOOKUP(D34,'Matriz de valoración'!$B$9:$E$106,4,0)="Si",4,IF(VLOOKUP(D34,'Matriz de valoración'!$B$9:$E$106,4,0)="No",1,2)))</f>
        <v>1</v>
      </c>
      <c r="K34"/>
      <c r="L34"/>
      <c r="M34"/>
    </row>
    <row r="35" spans="1:16" x14ac:dyDescent="0.25">
      <c r="A35" s="63" t="s">
        <v>32</v>
      </c>
      <c r="B35" s="63" t="s">
        <v>122</v>
      </c>
      <c r="C35" s="41">
        <v>12</v>
      </c>
      <c r="D35" s="72" t="str">
        <f>'Matriz de valoración'!B53</f>
        <v>2.1 a.1</v>
      </c>
      <c r="E35" s="38" t="s">
        <v>133</v>
      </c>
      <c r="F35" s="56" t="str">
        <f>'Matriz de valoración'!E53</f>
        <v>No</v>
      </c>
      <c r="G35" s="56">
        <f>IF(F35=0,"",IF(VLOOKUP(D35,'Matriz de valoración'!$B$9:$E$106,4,0)="Si",4,IF(VLOOKUP(D35,'Matriz de valoración'!$B$9:$E$106,4,0)="No",1,2)))</f>
        <v>1</v>
      </c>
      <c r="K35"/>
      <c r="L35"/>
      <c r="M35"/>
    </row>
    <row r="36" spans="1:16" x14ac:dyDescent="0.25">
      <c r="D36" s="73" t="str">
        <f>'Matriz de valoración'!B54</f>
        <v xml:space="preserve">2.1 a.2 </v>
      </c>
      <c r="E36" s="40" t="s">
        <v>175</v>
      </c>
      <c r="F36" s="56" t="str">
        <f>'Matriz de valoración'!E54</f>
        <v>No</v>
      </c>
      <c r="G36" s="56">
        <f>IF(F36=0,"",IF(VLOOKUP(D36,'Matriz de valoración'!$B$9:$E$106,4,0)="Si",4,IF(VLOOKUP(D36,'Matriz de valoración'!$B$9:$E$106,4,0)="No",1,2)))</f>
        <v>1</v>
      </c>
      <c r="K36" s="116"/>
      <c r="L36" s="118"/>
      <c r="M36"/>
    </row>
    <row r="37" spans="1:16" x14ac:dyDescent="0.25">
      <c r="D37" s="74" t="str">
        <f>'Matriz de valoración'!B55</f>
        <v xml:space="preserve">2.1 a.3 </v>
      </c>
      <c r="E37" s="39" t="s">
        <v>176</v>
      </c>
      <c r="F37" s="56" t="str">
        <f>'Matriz de valoración'!E55</f>
        <v>No</v>
      </c>
      <c r="G37" s="56">
        <f>IF(F37=0,"",IF(VLOOKUP(D37,'Matriz de valoración'!$B$9:$E$106,4,0)="Si",4,IF(VLOOKUP(D37,'Matriz de valoración'!$B$9:$E$106,4,0)="No",1,2)))</f>
        <v>1</v>
      </c>
      <c r="K37" s="116"/>
      <c r="L37" s="118"/>
      <c r="M37"/>
    </row>
    <row r="38" spans="1:16" x14ac:dyDescent="0.25">
      <c r="B38" s="63" t="s">
        <v>33</v>
      </c>
      <c r="C38" s="41">
        <v>13</v>
      </c>
      <c r="D38" s="72" t="str">
        <f>'Matriz de valoración'!B58</f>
        <v>2.2 a.1</v>
      </c>
      <c r="E38" s="38" t="s">
        <v>133</v>
      </c>
      <c r="F38" s="56" t="str">
        <f>'Matriz de valoración'!E58</f>
        <v>No</v>
      </c>
      <c r="G38" s="56">
        <f>IF(F38=0,"",IF(VLOOKUP(D38,'Matriz de valoración'!$B$9:$E$106,4,0)="Si",4,IF(VLOOKUP(D38,'Matriz de valoración'!$B$9:$E$106,4,0)="No",1,2)))</f>
        <v>1</v>
      </c>
      <c r="K38" s="116"/>
      <c r="L38" s="118"/>
      <c r="M38"/>
    </row>
    <row r="39" spans="1:16" x14ac:dyDescent="0.25">
      <c r="D39" s="73" t="str">
        <f>'Matriz de valoración'!B59</f>
        <v>2.2 a.2</v>
      </c>
      <c r="E39" s="40" t="s">
        <v>175</v>
      </c>
      <c r="F39" s="56" t="str">
        <f>'Matriz de valoración'!E59</f>
        <v>No</v>
      </c>
      <c r="G39" s="56">
        <f>IF(F39=0,"",IF(VLOOKUP(D39,'Matriz de valoración'!$B$9:$E$106,4,0)="Si",4,IF(VLOOKUP(D39,'Matriz de valoración'!$B$9:$E$106,4,0)="No",1,2)))</f>
        <v>1</v>
      </c>
      <c r="K39" s="116"/>
      <c r="L39" s="118"/>
      <c r="M39"/>
    </row>
    <row r="40" spans="1:16" x14ac:dyDescent="0.25">
      <c r="D40" s="74" t="str">
        <f>'Matriz de valoración'!B60</f>
        <v>2.2 a.3</v>
      </c>
      <c r="E40" s="39" t="s">
        <v>176</v>
      </c>
      <c r="F40" s="56" t="str">
        <f>'Matriz de valoración'!E60</f>
        <v>No</v>
      </c>
      <c r="G40" s="56">
        <f>IF(F40=0,"",IF(VLOOKUP(D40,'Matriz de valoración'!$B$9:$E$106,4,0)="Si",4,IF(VLOOKUP(D40,'Matriz de valoración'!$B$9:$E$106,4,0)="No",1,2)))</f>
        <v>1</v>
      </c>
      <c r="K40" s="116"/>
      <c r="L40" s="118"/>
      <c r="M40"/>
    </row>
    <row r="41" spans="1:16" x14ac:dyDescent="0.25">
      <c r="C41" s="41">
        <v>14</v>
      </c>
      <c r="D41" s="72" t="str">
        <f>'Matriz de valoración'!B61</f>
        <v>2.2 b.1</v>
      </c>
      <c r="E41" s="38" t="s">
        <v>133</v>
      </c>
      <c r="F41" s="56" t="str">
        <f>'Matriz de valoración'!E61</f>
        <v>No</v>
      </c>
      <c r="G41" s="56">
        <f>IF(F41=0,"",IF(VLOOKUP(D41,'Matriz de valoración'!$B$9:$E$106,4,0)="Si",4,IF(VLOOKUP(D41,'Matriz de valoración'!$B$9:$E$106,4,0)="No",1,2)))</f>
        <v>1</v>
      </c>
      <c r="K41" s="116"/>
      <c r="L41" s="118"/>
      <c r="M41"/>
    </row>
    <row r="42" spans="1:16" x14ac:dyDescent="0.25">
      <c r="D42" s="73" t="str">
        <f>'Matriz de valoración'!B62</f>
        <v>2.2 b.2</v>
      </c>
      <c r="E42" s="40" t="s">
        <v>175</v>
      </c>
      <c r="F42" s="56" t="str">
        <f>'Matriz de valoración'!E62</f>
        <v>No</v>
      </c>
      <c r="G42" s="56">
        <f>IF(F42=0,"",IF(VLOOKUP(D42,'Matriz de valoración'!$B$9:$E$106,4,0)="Si",4,IF(VLOOKUP(D42,'Matriz de valoración'!$B$9:$E$106,4,0)="No",1,2)))</f>
        <v>1</v>
      </c>
      <c r="K42" s="116"/>
      <c r="L42" s="118"/>
      <c r="M42"/>
    </row>
    <row r="43" spans="1:16" x14ac:dyDescent="0.25">
      <c r="D43" s="74" t="str">
        <f>'Matriz de valoración'!B63</f>
        <v>2.2 b.3</v>
      </c>
      <c r="E43" s="39" t="s">
        <v>176</v>
      </c>
      <c r="F43" s="56" t="str">
        <f>'Matriz de valoración'!E63</f>
        <v>No</v>
      </c>
      <c r="G43" s="56">
        <f>IF(F43=0,"",IF(VLOOKUP(D43,'Matriz de valoración'!$B$9:$E$106,4,0)="Si",4,IF(VLOOKUP(D43,'Matriz de valoración'!$B$9:$E$106,4,0)="No",1,2)))</f>
        <v>1</v>
      </c>
      <c r="K43" s="116"/>
      <c r="L43" s="118"/>
      <c r="M43"/>
      <c r="N43" s="66"/>
      <c r="O43" s="66"/>
      <c r="P43" s="66"/>
    </row>
    <row r="44" spans="1:16" x14ac:dyDescent="0.25">
      <c r="C44" s="41">
        <v>15</v>
      </c>
      <c r="D44" s="72" t="str">
        <f>'Matriz de valoración'!B64</f>
        <v>2.2 c.1</v>
      </c>
      <c r="E44" s="38" t="s">
        <v>133</v>
      </c>
      <c r="F44" s="56" t="str">
        <f>'Matriz de valoración'!E64</f>
        <v>No</v>
      </c>
      <c r="G44" s="56">
        <f>IF(F44=0,"",IF(VLOOKUP(D44,'Matriz de valoración'!$B$9:$E$106,4,0)="Si",4,IF(VLOOKUP(D44,'Matriz de valoración'!$B$9:$E$106,4,0)="No",1,2)))</f>
        <v>1</v>
      </c>
      <c r="K44" s="116"/>
      <c r="L44" s="118"/>
      <c r="M44"/>
      <c r="N44" s="110"/>
      <c r="O44" s="110"/>
      <c r="P44" s="110"/>
    </row>
    <row r="45" spans="1:16" x14ac:dyDescent="0.25">
      <c r="D45" s="73" t="str">
        <f>'Matriz de valoración'!B65</f>
        <v>2.2 c.2</v>
      </c>
      <c r="E45" s="40" t="s">
        <v>175</v>
      </c>
      <c r="F45" s="56" t="str">
        <f>'Matriz de valoración'!E65</f>
        <v>No</v>
      </c>
      <c r="G45" s="56">
        <f>IF(F45=0,"",IF(VLOOKUP(D45,'Matriz de valoración'!$B$9:$E$106,4,0)="Si",4,IF(VLOOKUP(D45,'Matriz de valoración'!$B$9:$E$106,4,0)="No",1,2)))</f>
        <v>1</v>
      </c>
      <c r="K45" s="116"/>
      <c r="L45" s="118"/>
      <c r="M45"/>
      <c r="N45" s="109"/>
      <c r="O45" s="109"/>
      <c r="P45" s="109"/>
    </row>
    <row r="46" spans="1:16" x14ac:dyDescent="0.25">
      <c r="D46" s="74" t="str">
        <f>'Matriz de valoración'!B66</f>
        <v>2.2 c.3</v>
      </c>
      <c r="E46" s="39" t="s">
        <v>176</v>
      </c>
      <c r="F46" s="56" t="str">
        <f>'Matriz de valoración'!E66</f>
        <v>No</v>
      </c>
      <c r="G46" s="56">
        <f>IF(F46=0,"",IF(VLOOKUP(D46,'Matriz de valoración'!$B$9:$E$106,4,0)="Si",4,IF(VLOOKUP(D46,'Matriz de valoración'!$B$9:$E$106,4,0)="No",1,2)))</f>
        <v>1</v>
      </c>
      <c r="K46" s="116"/>
      <c r="L46" s="117"/>
      <c r="M46"/>
      <c r="N46" s="109"/>
      <c r="O46" s="109"/>
      <c r="P46" s="109"/>
    </row>
    <row r="47" spans="1:16" x14ac:dyDescent="0.25">
      <c r="A47" s="63" t="s">
        <v>34</v>
      </c>
      <c r="B47" s="63" t="s">
        <v>123</v>
      </c>
      <c r="C47" s="41">
        <v>16</v>
      </c>
      <c r="D47" s="72" t="str">
        <f>'Matriz de valoración'!B70</f>
        <v xml:space="preserve">3.1 a.1 </v>
      </c>
      <c r="E47" s="38" t="s">
        <v>133</v>
      </c>
      <c r="F47" s="56" t="str">
        <f>'Matriz de valoración'!E70</f>
        <v>No</v>
      </c>
      <c r="G47" s="56">
        <f>IF(F47=0,"",IF(VLOOKUP(D47,'Matriz de valoración'!$B$9:$E$106,4,0)="Si",4,IF(VLOOKUP(D47,'Matriz de valoración'!$B$9:$E$106,4,0)="No",1,2)))</f>
        <v>1</v>
      </c>
      <c r="K47"/>
      <c r="L47"/>
      <c r="M47"/>
      <c r="N47" s="109"/>
      <c r="O47" s="109"/>
      <c r="P47" s="109"/>
    </row>
    <row r="48" spans="1:16" x14ac:dyDescent="0.25">
      <c r="D48" s="73" t="str">
        <f>'Matriz de valoración'!B71</f>
        <v xml:space="preserve">3.1 a.2 </v>
      </c>
      <c r="E48" s="40" t="s">
        <v>175</v>
      </c>
      <c r="F48" s="56" t="str">
        <f>'Matriz de valoración'!E71</f>
        <v>No</v>
      </c>
      <c r="G48" s="56">
        <f>IF(F48=0,"",IF(VLOOKUP(D48,'Matriz de valoración'!$B$9:$E$106,4,0)="Si",4,IF(VLOOKUP(D48,'Matriz de valoración'!$B$9:$E$106,4,0)="No",1,2)))</f>
        <v>1</v>
      </c>
      <c r="K48"/>
      <c r="L48"/>
      <c r="M48"/>
      <c r="N48" s="110"/>
      <c r="O48" s="110"/>
      <c r="P48" s="110"/>
    </row>
    <row r="49" spans="2:16" x14ac:dyDescent="0.25">
      <c r="D49" s="74" t="str">
        <f>'Matriz de valoración'!B72</f>
        <v>3.1 a.3</v>
      </c>
      <c r="E49" s="39" t="s">
        <v>176</v>
      </c>
      <c r="F49" s="56" t="str">
        <f>'Matriz de valoración'!E72</f>
        <v>No</v>
      </c>
      <c r="G49" s="56">
        <f>IF(F49=0,"",IF(VLOOKUP(D49,'Matriz de valoración'!$B$9:$E$106,4,0)="Si",4,IF(VLOOKUP(D49,'Matriz de valoración'!$B$9:$E$106,4,0)="No",1,2)))</f>
        <v>1</v>
      </c>
      <c r="I49" s="44"/>
      <c r="J49" s="44"/>
      <c r="K49"/>
      <c r="L49"/>
      <c r="M49"/>
      <c r="N49" s="110"/>
      <c r="O49" s="110"/>
      <c r="P49" s="110"/>
    </row>
    <row r="50" spans="2:16" x14ac:dyDescent="0.25">
      <c r="C50" s="41">
        <v>17</v>
      </c>
      <c r="D50" s="72" t="str">
        <f>'Matriz de valoración'!B73</f>
        <v>3.1 b.1</v>
      </c>
      <c r="E50" s="38" t="s">
        <v>133</v>
      </c>
      <c r="F50" s="56" t="str">
        <f>'Matriz de valoración'!E73</f>
        <v>No</v>
      </c>
      <c r="G50" s="56">
        <f>IF(F50=0,"",IF(VLOOKUP(D50,'Matriz de valoración'!$B$9:$E$106,4,0)="Si",4,IF(VLOOKUP(D50,'Matriz de valoración'!$B$9:$E$106,4,0)="No",1,2)))</f>
        <v>1</v>
      </c>
      <c r="K50"/>
      <c r="L50"/>
      <c r="M50"/>
      <c r="N50" s="66"/>
      <c r="O50" s="66"/>
      <c r="P50" s="66"/>
    </row>
    <row r="51" spans="2:16" x14ac:dyDescent="0.25">
      <c r="D51" s="73" t="str">
        <f>'Matriz de valoración'!B74</f>
        <v>3.1 b.2</v>
      </c>
      <c r="E51" s="40" t="s">
        <v>175</v>
      </c>
      <c r="F51" s="56" t="str">
        <f>'Matriz de valoración'!E74</f>
        <v>No</v>
      </c>
      <c r="G51" s="56">
        <f>IF(F51=0,"",IF(VLOOKUP(D51,'Matriz de valoración'!$B$9:$E$106,4,0)="Si",4,IF(VLOOKUP(D51,'Matriz de valoración'!$B$9:$E$106,4,0)="No",1,2)))</f>
        <v>1</v>
      </c>
      <c r="K51"/>
      <c r="L51"/>
      <c r="M51"/>
    </row>
    <row r="52" spans="2:16" x14ac:dyDescent="0.25">
      <c r="D52" s="74" t="str">
        <f>'Matriz de valoración'!B75</f>
        <v>3.1 b.3</v>
      </c>
      <c r="E52" s="39" t="s">
        <v>176</v>
      </c>
      <c r="F52" s="56" t="str">
        <f>'Matriz de valoración'!E75</f>
        <v>No</v>
      </c>
      <c r="G52" s="56">
        <f>IF(F52=0,"",IF(VLOOKUP(D52,'Matriz de valoración'!$B$9:$E$106,4,0)="Si",4,IF(VLOOKUP(D52,'Matriz de valoración'!$B$9:$E$106,4,0)="No",1,2)))</f>
        <v>1</v>
      </c>
      <c r="K52"/>
      <c r="L52"/>
      <c r="M52"/>
    </row>
    <row r="53" spans="2:16" x14ac:dyDescent="0.25">
      <c r="C53" s="41">
        <v>18</v>
      </c>
      <c r="D53" s="72" t="str">
        <f>'Matriz de valoración'!B76</f>
        <v>3.1 c.1</v>
      </c>
      <c r="E53" s="38" t="s">
        <v>133</v>
      </c>
      <c r="F53" s="56" t="str">
        <f>'Matriz de valoración'!E76</f>
        <v>No</v>
      </c>
      <c r="G53" s="56">
        <f>IF(F53=0,"",IF(VLOOKUP(D53,'Matriz de valoración'!$B$9:$E$106,4,0)="Si",4,IF(VLOOKUP(D53,'Matriz de valoración'!$B$9:$E$106,4,0)="No",1,2)))</f>
        <v>1</v>
      </c>
      <c r="K53"/>
      <c r="L53"/>
      <c r="M53"/>
    </row>
    <row r="54" spans="2:16" x14ac:dyDescent="0.25">
      <c r="D54" s="73" t="str">
        <f>'Matriz de valoración'!B77</f>
        <v>3.1 c.2</v>
      </c>
      <c r="E54" s="40" t="s">
        <v>175</v>
      </c>
      <c r="F54" s="56" t="str">
        <f>'Matriz de valoración'!E77</f>
        <v>No</v>
      </c>
      <c r="G54" s="56">
        <f>IF(F54=0,"",IF(VLOOKUP(D54,'Matriz de valoración'!$B$9:$E$106,4,0)="Si",4,IF(VLOOKUP(D54,'Matriz de valoración'!$B$9:$E$106,4,0)="No",1,2)))</f>
        <v>1</v>
      </c>
      <c r="K54"/>
      <c r="L54"/>
      <c r="M54" s="55"/>
    </row>
    <row r="55" spans="2:16" x14ac:dyDescent="0.25">
      <c r="D55" s="74" t="str">
        <f>'Matriz de valoración'!B78</f>
        <v xml:space="preserve">3.1 c.3 </v>
      </c>
      <c r="E55" s="39" t="s">
        <v>176</v>
      </c>
      <c r="F55" s="56" t="str">
        <f>'Matriz de valoración'!E78</f>
        <v>No</v>
      </c>
      <c r="G55" s="56">
        <f>IF(F55=0,"",IF(VLOOKUP(D55,'Matriz de valoración'!$B$9:$E$106,4,0)="Si",4,IF(VLOOKUP(D55,'Matriz de valoración'!$B$9:$E$106,4,0)="No",1,2)))</f>
        <v>1</v>
      </c>
      <c r="K55"/>
      <c r="L55"/>
      <c r="M55" s="55"/>
    </row>
    <row r="56" spans="2:16" x14ac:dyDescent="0.25">
      <c r="B56" s="63" t="s">
        <v>35</v>
      </c>
      <c r="C56" s="41">
        <v>19</v>
      </c>
      <c r="D56" s="72" t="str">
        <f>'Matriz de valoración'!B81</f>
        <v xml:space="preserve">3.2 a.1 </v>
      </c>
      <c r="E56" s="38" t="s">
        <v>133</v>
      </c>
      <c r="F56" s="56" t="str">
        <f>'Matriz de valoración'!E81</f>
        <v>No</v>
      </c>
      <c r="G56" s="56">
        <f>IF(F56=0,"",IF(VLOOKUP(D56,'Matriz de valoración'!$B$9:$E$106,4,0)="Si",4,IF(VLOOKUP(D56,'Matriz de valoración'!$B$9:$E$106,4,0)="No",1,2)))</f>
        <v>1</v>
      </c>
      <c r="L56" s="45"/>
      <c r="M56" s="55"/>
    </row>
    <row r="57" spans="2:16" x14ac:dyDescent="0.25">
      <c r="D57" s="73" t="str">
        <f>'Matriz de valoración'!B82</f>
        <v xml:space="preserve">3.2 a.2 </v>
      </c>
      <c r="E57" s="40" t="s">
        <v>175</v>
      </c>
      <c r="F57" s="56" t="str">
        <f>'Matriz de valoración'!E82</f>
        <v>No</v>
      </c>
      <c r="G57" s="56">
        <f>IF(F57=0,"",IF(VLOOKUP(D57,'Matriz de valoración'!$B$9:$E$106,4,0)="Si",4,IF(VLOOKUP(D57,'Matriz de valoración'!$B$9:$E$106,4,0)="No",1,2)))</f>
        <v>1</v>
      </c>
    </row>
    <row r="58" spans="2:16" x14ac:dyDescent="0.25">
      <c r="D58" s="74" t="str">
        <f>'Matriz de valoración'!B83</f>
        <v xml:space="preserve">3.2 a.3 </v>
      </c>
      <c r="E58" s="39" t="s">
        <v>176</v>
      </c>
      <c r="F58" s="56" t="str">
        <f>'Matriz de valoración'!E83</f>
        <v>No</v>
      </c>
      <c r="G58" s="56">
        <f>IF(F58=0,"",IF(VLOOKUP(D58,'Matriz de valoración'!$B$9:$E$106,4,0)="Si",4,IF(VLOOKUP(D58,'Matriz de valoración'!$B$9:$E$106,4,0)="No",1,2)))</f>
        <v>1</v>
      </c>
      <c r="K58" s="55"/>
    </row>
    <row r="59" spans="2:16" x14ac:dyDescent="0.25">
      <c r="C59" s="41">
        <v>20</v>
      </c>
      <c r="D59" s="72" t="str">
        <f>'Matriz de valoración'!B84</f>
        <v xml:space="preserve">3.2 b.1 </v>
      </c>
      <c r="E59" s="38" t="s">
        <v>133</v>
      </c>
      <c r="F59" s="56" t="str">
        <f>'Matriz de valoración'!E84</f>
        <v>No</v>
      </c>
      <c r="G59" s="56">
        <f>IF(F59=0,"",IF(VLOOKUP(D59,'Matriz de valoración'!$B$9:$E$106,4,0)="Si",4,IF(VLOOKUP(D59,'Matriz de valoración'!$B$9:$E$106,4,0)="No",1,2)))</f>
        <v>1</v>
      </c>
    </row>
    <row r="60" spans="2:16" x14ac:dyDescent="0.25">
      <c r="D60" s="73" t="str">
        <f>'Matriz de valoración'!B85</f>
        <v>3.2 b.2</v>
      </c>
      <c r="E60" s="40" t="s">
        <v>175</v>
      </c>
      <c r="F60" s="56" t="str">
        <f>'Matriz de valoración'!E85</f>
        <v>No</v>
      </c>
      <c r="G60" s="56">
        <f>IF(F60=0,"",IF(VLOOKUP(D60,'Matriz de valoración'!$B$9:$E$106,4,0)="Si",4,IF(VLOOKUP(D60,'Matriz de valoración'!$B$9:$E$106,4,0)="No",1,2)))</f>
        <v>1</v>
      </c>
    </row>
    <row r="61" spans="2:16" x14ac:dyDescent="0.25">
      <c r="D61" s="74" t="str">
        <f>'Matriz de valoración'!B86</f>
        <v xml:space="preserve">3.2 b.3 </v>
      </c>
      <c r="E61" s="39" t="s">
        <v>176</v>
      </c>
      <c r="F61" s="56" t="str">
        <f>'Matriz de valoración'!E86</f>
        <v>No</v>
      </c>
      <c r="G61" s="56">
        <f>IF(F61=0,"",IF(VLOOKUP(D61,'Matriz de valoración'!$B$9:$E$106,4,0)="Si",4,IF(VLOOKUP(D61,'Matriz de valoración'!$B$9:$E$106,4,0)="No",1,2)))</f>
        <v>1</v>
      </c>
    </row>
    <row r="62" spans="2:16" x14ac:dyDescent="0.25">
      <c r="C62" s="41">
        <v>21</v>
      </c>
      <c r="D62" s="72" t="str">
        <f>'Matriz de valoración'!B87</f>
        <v xml:space="preserve">3.2 c.1 </v>
      </c>
      <c r="E62" s="38" t="s">
        <v>133</v>
      </c>
      <c r="F62" s="56" t="str">
        <f>'Matriz de valoración'!E87</f>
        <v>No</v>
      </c>
      <c r="G62" s="56">
        <f>IF(F62=0,"",IF(VLOOKUP(D62,'Matriz de valoración'!$B$9:$E$106,4,0)="Si",4,IF(VLOOKUP(D62,'Matriz de valoración'!$B$9:$E$106,4,0)="No",1,2)))</f>
        <v>1</v>
      </c>
    </row>
    <row r="63" spans="2:16" x14ac:dyDescent="0.25">
      <c r="D63" s="73" t="str">
        <f>'Matriz de valoración'!B88</f>
        <v>3.2 c.2</v>
      </c>
      <c r="E63" s="40" t="s">
        <v>175</v>
      </c>
      <c r="F63" s="56" t="str">
        <f>'Matriz de valoración'!E88</f>
        <v>No</v>
      </c>
      <c r="G63" s="56">
        <f>IF(F63=0,"",IF(VLOOKUP(D63,'Matriz de valoración'!$B$9:$E$106,4,0)="Si",4,IF(VLOOKUP(D63,'Matriz de valoración'!$B$9:$E$106,4,0)="No",1,2)))</f>
        <v>1</v>
      </c>
    </row>
    <row r="64" spans="2:16" x14ac:dyDescent="0.25">
      <c r="D64" s="74" t="str">
        <f>'Matriz de valoración'!B89</f>
        <v xml:space="preserve">3.2 c.3 </v>
      </c>
      <c r="E64" s="39" t="s">
        <v>176</v>
      </c>
      <c r="F64" s="56" t="str">
        <f>'Matriz de valoración'!E89</f>
        <v>No</v>
      </c>
      <c r="G64" s="56">
        <f>IF(F64=0,"",IF(VLOOKUP(D64,'Matriz de valoración'!$B$9:$E$106,4,0)="Si",4,IF(VLOOKUP(D64,'Matriz de valoración'!$B$9:$E$106,4,0)="No",1,2)))</f>
        <v>1</v>
      </c>
    </row>
    <row r="65" spans="2:14" x14ac:dyDescent="0.25">
      <c r="C65" s="41">
        <v>22</v>
      </c>
      <c r="D65" s="72" t="str">
        <f>'Matriz de valoración'!B90</f>
        <v xml:space="preserve">3.2 d.1 </v>
      </c>
      <c r="E65" s="38" t="s">
        <v>133</v>
      </c>
      <c r="F65" s="56" t="str">
        <f>'Matriz de valoración'!E90</f>
        <v>No</v>
      </c>
      <c r="G65" s="56">
        <f>IF(F65=0,"",IF(VLOOKUP(D65,'Matriz de valoración'!$B$9:$E$106,4,0)="Si",4,IF(VLOOKUP(D65,'Matriz de valoración'!$B$9:$E$106,4,0)="No",1,2)))</f>
        <v>1</v>
      </c>
    </row>
    <row r="66" spans="2:14" x14ac:dyDescent="0.25">
      <c r="D66" s="73" t="str">
        <f>'Matriz de valoración'!B91</f>
        <v xml:space="preserve">3.2 d.2 </v>
      </c>
      <c r="E66" s="40" t="s">
        <v>175</v>
      </c>
      <c r="F66" s="56" t="str">
        <f>'Matriz de valoración'!E91</f>
        <v>No</v>
      </c>
      <c r="G66" s="56">
        <f>IF(F66=0,"",IF(VLOOKUP(D66,'Matriz de valoración'!$B$9:$E$106,4,0)="Si",4,IF(VLOOKUP(D66,'Matriz de valoración'!$B$9:$E$106,4,0)="No",1,2)))</f>
        <v>1</v>
      </c>
    </row>
    <row r="67" spans="2:14" x14ac:dyDescent="0.25">
      <c r="D67" s="74" t="str">
        <f>'Matriz de valoración'!B92</f>
        <v xml:space="preserve">3.2 d.3 </v>
      </c>
      <c r="E67" s="39" t="s">
        <v>176</v>
      </c>
      <c r="F67" s="56" t="str">
        <f>'Matriz de valoración'!E92</f>
        <v>No</v>
      </c>
      <c r="G67" s="56">
        <f>IF(F67=0,"",IF(VLOOKUP(D67,'Matriz de valoración'!$B$9:$E$106,4,0)="Si",4,IF(VLOOKUP(D67,'Matriz de valoración'!$B$9:$E$106,4,0)="No",1,2)))</f>
        <v>1</v>
      </c>
      <c r="I67" s="44"/>
      <c r="J67" s="44"/>
    </row>
    <row r="68" spans="2:14" x14ac:dyDescent="0.25">
      <c r="B68" s="63" t="s">
        <v>36</v>
      </c>
      <c r="C68" s="41">
        <v>23</v>
      </c>
      <c r="D68" s="72" t="str">
        <f>'Matriz de valoración'!B95</f>
        <v>3.3 a.1</v>
      </c>
      <c r="E68" s="38" t="s">
        <v>133</v>
      </c>
      <c r="F68" s="56" t="str">
        <f>'Matriz de valoración'!E95</f>
        <v>No</v>
      </c>
      <c r="G68" s="56">
        <f>IF(F68=0,"",IF(VLOOKUP(D68,'Matriz de valoración'!$B$9:$E$106,4,0)="Si",4,IF(VLOOKUP(D68,'Matriz de valoración'!$B$9:$E$106,4,0)="No",1,2)))</f>
        <v>1</v>
      </c>
    </row>
    <row r="69" spans="2:14" x14ac:dyDescent="0.25">
      <c r="D69" s="73" t="str">
        <f>'Matriz de valoración'!B96</f>
        <v>3.3 a.2</v>
      </c>
      <c r="E69" s="40" t="s">
        <v>175</v>
      </c>
      <c r="F69" s="56" t="str">
        <f>'Matriz de valoración'!E96</f>
        <v>No</v>
      </c>
      <c r="G69" s="56">
        <f>IF(F69=0,"",IF(VLOOKUP(D69,'Matriz de valoración'!$B$9:$E$106,4,0)="Si",4,IF(VLOOKUP(D69,'Matriz de valoración'!$B$9:$E$106,4,0)="No",1,2)))</f>
        <v>1</v>
      </c>
    </row>
    <row r="70" spans="2:14" x14ac:dyDescent="0.25">
      <c r="D70" s="74" t="str">
        <f>'Matriz de valoración'!B97</f>
        <v>3.3 a.3</v>
      </c>
      <c r="E70" s="39" t="s">
        <v>176</v>
      </c>
      <c r="F70" s="56" t="str">
        <f>'Matriz de valoración'!E97</f>
        <v>No</v>
      </c>
      <c r="G70" s="56">
        <f>IF(F70=0,"",IF(VLOOKUP(D70,'Matriz de valoración'!$B$9:$E$106,4,0)="Si",4,IF(VLOOKUP(D70,'Matriz de valoración'!$B$9:$E$106,4,0)="No",1,2)))</f>
        <v>1</v>
      </c>
    </row>
    <row r="71" spans="2:14" x14ac:dyDescent="0.25">
      <c r="C71" s="41">
        <v>24</v>
      </c>
      <c r="D71" s="72" t="str">
        <f>'Matriz de valoración'!B98</f>
        <v xml:space="preserve">3.3 b.1 </v>
      </c>
      <c r="E71" s="38" t="s">
        <v>133</v>
      </c>
      <c r="F71" s="56" t="str">
        <f>'Matriz de valoración'!E98</f>
        <v>No</v>
      </c>
      <c r="G71" s="56">
        <f>IF(F71=0,"",IF(VLOOKUP(D71,'Matriz de valoración'!$B$9:$E$106,4,0)="Si",4,IF(VLOOKUP(D71,'Matriz de valoración'!$B$9:$E$106,4,0)="No",1,2)))</f>
        <v>1</v>
      </c>
    </row>
    <row r="72" spans="2:14" x14ac:dyDescent="0.25">
      <c r="D72" s="73" t="str">
        <f>'Matriz de valoración'!B99</f>
        <v>3.3 b.2</v>
      </c>
      <c r="E72" s="40" t="s">
        <v>175</v>
      </c>
      <c r="F72" s="56" t="str">
        <f>'Matriz de valoración'!E99</f>
        <v>No</v>
      </c>
      <c r="G72" s="56">
        <f>IF(F72=0,"",IF(VLOOKUP(D72,'Matriz de valoración'!$B$9:$E$106,4,0)="Si",4,IF(VLOOKUP(D72,'Matriz de valoración'!$B$9:$E$106,4,0)="No",1,2)))</f>
        <v>1</v>
      </c>
    </row>
    <row r="73" spans="2:14" ht="16.5" customHeight="1" x14ac:dyDescent="0.25">
      <c r="D73" s="74" t="str">
        <f>'Matriz de valoración'!B100</f>
        <v>3.3 b.3</v>
      </c>
      <c r="E73" s="39" t="s">
        <v>176</v>
      </c>
      <c r="F73" s="56" t="str">
        <f>'Matriz de valoración'!E100</f>
        <v>No</v>
      </c>
      <c r="G73" s="56">
        <f>IF(F73=0,"",IF(VLOOKUP(D73,'Matriz de valoración'!$B$9:$E$106,4,0)="Si",4,IF(VLOOKUP(D73,'Matriz de valoración'!$B$9:$E$106,4,0)="No",1,2)))</f>
        <v>1</v>
      </c>
    </row>
    <row r="74" spans="2:14" x14ac:dyDescent="0.25">
      <c r="C74" s="41">
        <v>25</v>
      </c>
      <c r="D74" s="72" t="str">
        <f>'Matriz de valoración'!B101</f>
        <v xml:space="preserve">3.3 c.1 </v>
      </c>
      <c r="E74" s="38" t="s">
        <v>133</v>
      </c>
      <c r="F74" s="56" t="str">
        <f>'Matriz de valoración'!E101</f>
        <v>No</v>
      </c>
      <c r="G74" s="56">
        <f>IF(F74=0,"",IF(VLOOKUP(D74,'Matriz de valoración'!$B$9:$E$106,4,0)="Si",4,IF(VLOOKUP(D74,'Matriz de valoración'!$B$9:$E$106,4,0)="No",1,2)))</f>
        <v>1</v>
      </c>
    </row>
    <row r="75" spans="2:14" x14ac:dyDescent="0.25">
      <c r="D75" s="73" t="str">
        <f>'Matriz de valoración'!B102</f>
        <v xml:space="preserve">3.3 c.2 </v>
      </c>
      <c r="E75" s="40" t="s">
        <v>175</v>
      </c>
      <c r="F75" s="56" t="str">
        <f>'Matriz de valoración'!E102</f>
        <v>No</v>
      </c>
      <c r="G75" s="56">
        <f>IF(F75=0,"",IF(VLOOKUP(D75,'Matriz de valoración'!$B$9:$E$106,4,0)="Si",4,IF(VLOOKUP(D75,'Matriz de valoración'!$B$9:$E$106,4,0)="No",1,2)))</f>
        <v>1</v>
      </c>
    </row>
    <row r="76" spans="2:14" x14ac:dyDescent="0.25">
      <c r="D76" s="74" t="str">
        <f>'Matriz de valoración'!B103</f>
        <v>3.3 c.3</v>
      </c>
      <c r="E76" s="39" t="s">
        <v>176</v>
      </c>
      <c r="F76" s="56" t="str">
        <f>'Matriz de valoración'!E103</f>
        <v>No</v>
      </c>
      <c r="G76" s="56">
        <f>IF(F76=0,"",IF(VLOOKUP(D76,'Matriz de valoración'!$B$9:$E$106,4,0)="Si",4,IF(VLOOKUP(D76,'Matriz de valoración'!$B$9:$E$106,4,0)="No",1,2)))</f>
        <v>1</v>
      </c>
      <c r="K76" s="55"/>
      <c r="M76" s="45"/>
      <c r="N76" s="58"/>
    </row>
    <row r="77" spans="2:14" x14ac:dyDescent="0.25">
      <c r="C77" s="41">
        <v>26</v>
      </c>
      <c r="D77" s="72" t="str">
        <f>'Matriz de valoración'!B104</f>
        <v>3.3 d.1</v>
      </c>
      <c r="E77" s="38" t="s">
        <v>133</v>
      </c>
      <c r="F77" s="56" t="str">
        <f>'Matriz de valoración'!E104</f>
        <v>No</v>
      </c>
      <c r="G77" s="56">
        <f>IF(F77=0,"",IF(VLOOKUP(D77,'Matriz de valoración'!$B$9:$E$106,4,0)="Si",4,IF(VLOOKUP(D77,'Matriz de valoración'!$B$9:$E$106,4,0)="No",1,2)))</f>
        <v>1</v>
      </c>
      <c r="I77" s="45"/>
      <c r="J77" s="45"/>
      <c r="M77" s="46"/>
      <c r="N77" s="55"/>
    </row>
    <row r="78" spans="2:14" x14ac:dyDescent="0.25">
      <c r="D78" s="73" t="str">
        <f>'Matriz de valoración'!B105</f>
        <v>3.3 d.2</v>
      </c>
      <c r="E78" s="40" t="s">
        <v>175</v>
      </c>
      <c r="F78" s="56" t="str">
        <f>'Matriz de valoración'!E105</f>
        <v>No</v>
      </c>
      <c r="G78" s="56">
        <f>IF(F78=0,"",IF(VLOOKUP(D78,'Matriz de valoración'!$B$9:$E$106,4,0)="Si",4,IF(VLOOKUP(D78,'Matriz de valoración'!$B$9:$E$106,4,0)="No",1,2)))</f>
        <v>1</v>
      </c>
      <c r="I78" s="45"/>
      <c r="J78" s="45"/>
      <c r="M78" s="45"/>
      <c r="N78" s="55"/>
    </row>
    <row r="79" spans="2:14" x14ac:dyDescent="0.25">
      <c r="D79" s="74" t="str">
        <f>'Matriz de valoración'!B106</f>
        <v>3.3 d.3</v>
      </c>
      <c r="E79" s="39" t="s">
        <v>176</v>
      </c>
      <c r="F79" s="56" t="str">
        <f>'Matriz de valoración'!E106</f>
        <v>No</v>
      </c>
      <c r="G79" s="56">
        <f>IF(F79=0,"",IF(VLOOKUP(D79,'Matriz de valoración'!$B$9:$E$106,4,0)="Si",4,IF(VLOOKUP(D79,'Matriz de valoración'!$B$9:$E$106,4,0)="No",1,2)))</f>
        <v>1</v>
      </c>
      <c r="I79" s="45"/>
      <c r="J79" s="45"/>
      <c r="M79" s="45"/>
      <c r="N79" s="55"/>
    </row>
    <row r="81" spans="3:14" x14ac:dyDescent="0.25">
      <c r="C81" s="44">
        <f>+COUNTA(C2:C79)</f>
        <v>26</v>
      </c>
      <c r="D81" s="44"/>
      <c r="E81" s="44">
        <f>+COUNTA(E2:E79)</f>
        <v>78</v>
      </c>
      <c r="F81" s="41"/>
      <c r="G81" s="41"/>
      <c r="K81" s="55"/>
      <c r="M81" s="45"/>
      <c r="N81" s="58"/>
    </row>
    <row r="82" spans="3:14" x14ac:dyDescent="0.25">
      <c r="F82" s="41"/>
      <c r="G82" s="41"/>
      <c r="M82" s="46"/>
      <c r="N82" s="55"/>
    </row>
    <row r="83" spans="3:14" x14ac:dyDescent="0.25">
      <c r="C83" s="44"/>
      <c r="D83" s="44"/>
      <c r="E83" s="44"/>
      <c r="M83" s="45"/>
      <c r="N83" s="55"/>
    </row>
    <row r="84" spans="3:14" x14ac:dyDescent="0.25">
      <c r="M84" s="45"/>
      <c r="N84" s="55"/>
    </row>
    <row r="85" spans="3:14" x14ac:dyDescent="0.25">
      <c r="D85" s="66"/>
      <c r="E85" s="66"/>
      <c r="F85" s="65"/>
      <c r="G85" s="65"/>
      <c r="H85" s="66"/>
      <c r="M85" s="59"/>
      <c r="N85" s="60"/>
    </row>
    <row r="86" spans="3:14" x14ac:dyDescent="0.25">
      <c r="D86" s="66"/>
      <c r="E86" s="66"/>
      <c r="F86" s="65"/>
      <c r="G86" s="65"/>
      <c r="H86" s="66"/>
      <c r="K86" s="55"/>
      <c r="M86" s="45"/>
      <c r="N86" s="58"/>
    </row>
    <row r="87" spans="3:14" x14ac:dyDescent="0.25">
      <c r="D87" s="66"/>
      <c r="E87" s="66"/>
      <c r="F87" s="65"/>
      <c r="G87" s="65"/>
      <c r="H87" s="66"/>
      <c r="M87" s="46"/>
      <c r="N87" s="55"/>
    </row>
    <row r="88" spans="3:14" x14ac:dyDescent="0.25">
      <c r="D88" s="66"/>
      <c r="E88" s="66"/>
      <c r="F88" s="65"/>
      <c r="G88" s="65"/>
      <c r="H88" s="75" t="str">
        <f>IF(F88=0,"",IF(VLOOKUP(D88,'Matriz de valoración'!$B$9:$E$106,3,0)="Si",2,IF(VLOOKUP(D88,'Matriz de valoración'!$B$9:$E$106,3,0)="No",0,0)))</f>
        <v/>
      </c>
      <c r="M88" s="45"/>
      <c r="N88" s="55"/>
    </row>
    <row r="89" spans="3:14" x14ac:dyDescent="0.25">
      <c r="D89" s="66"/>
      <c r="E89" s="66"/>
      <c r="F89" s="65"/>
      <c r="G89" s="65"/>
      <c r="H89" s="75" t="str">
        <f>IF(F89=0,"",IF(VLOOKUP(B68,'Matriz de valoración'!$B$9:$E$106,3,0)="Si",2,IF(VLOOKUP(B68,'Matriz de valoración'!$B$9:$E$106,3,0)="No",0,0)))</f>
        <v/>
      </c>
      <c r="M89" s="45"/>
      <c r="N89" s="55"/>
    </row>
    <row r="90" spans="3:14" x14ac:dyDescent="0.25">
      <c r="D90" s="66"/>
      <c r="E90" s="66"/>
      <c r="F90" s="65"/>
      <c r="G90" s="65"/>
      <c r="H90" s="66"/>
    </row>
    <row r="91" spans="3:14" x14ac:dyDescent="0.25">
      <c r="D91" s="66"/>
      <c r="E91" s="66"/>
      <c r="F91" s="65"/>
      <c r="G91" s="65"/>
      <c r="H91" s="66"/>
    </row>
    <row r="92" spans="3:14" x14ac:dyDescent="0.25">
      <c r="D92" s="66"/>
      <c r="E92" s="66"/>
      <c r="F92" s="65"/>
      <c r="G92" s="65"/>
      <c r="H92" s="66"/>
    </row>
    <row r="93" spans="3:14" x14ac:dyDescent="0.25">
      <c r="D93" s="66"/>
      <c r="E93" s="66"/>
      <c r="F93" s="65"/>
      <c r="G93" s="65"/>
      <c r="H93" s="66"/>
    </row>
    <row r="94" spans="3:14" x14ac:dyDescent="0.25">
      <c r="D94" s="66"/>
      <c r="E94" s="66"/>
      <c r="F94" s="65"/>
      <c r="G94" s="65"/>
      <c r="H94" s="66"/>
    </row>
    <row r="95" spans="3:14" x14ac:dyDescent="0.25">
      <c r="D95" s="66"/>
      <c r="E95" s="66"/>
      <c r="F95" s="65"/>
      <c r="G95" s="65"/>
      <c r="H95" s="66"/>
    </row>
    <row r="96" spans="3:14" x14ac:dyDescent="0.25">
      <c r="D96" s="66"/>
      <c r="E96" s="66"/>
      <c r="F96" s="65"/>
      <c r="G96" s="65"/>
      <c r="H96" s="66"/>
    </row>
    <row r="97" spans="4:8" x14ac:dyDescent="0.25">
      <c r="D97" s="66"/>
      <c r="E97" s="66"/>
      <c r="F97" s="65"/>
      <c r="G97" s="65"/>
      <c r="H97" s="66"/>
    </row>
    <row r="98" spans="4:8" x14ac:dyDescent="0.25">
      <c r="D98" s="66"/>
      <c r="E98" s="66"/>
      <c r="F98" s="65"/>
      <c r="G98" s="65"/>
      <c r="H98" s="66"/>
    </row>
    <row r="99" spans="4:8" x14ac:dyDescent="0.25">
      <c r="D99" s="66"/>
      <c r="E99" s="66"/>
      <c r="F99" s="65"/>
      <c r="G99" s="65"/>
      <c r="H99" s="66"/>
    </row>
    <row r="100" spans="4:8" x14ac:dyDescent="0.25">
      <c r="D100" s="66"/>
      <c r="E100" s="66"/>
      <c r="F100" s="65"/>
      <c r="G100" s="65"/>
      <c r="H100" s="66"/>
    </row>
    <row r="101" spans="4:8" x14ac:dyDescent="0.25">
      <c r="D101" s="66"/>
      <c r="E101" s="66"/>
      <c r="F101" s="65"/>
      <c r="G101" s="65"/>
      <c r="H101" s="66"/>
    </row>
    <row r="102" spans="4:8" x14ac:dyDescent="0.25">
      <c r="D102" s="66"/>
      <c r="E102" s="66"/>
      <c r="F102" s="65"/>
      <c r="G102" s="65"/>
      <c r="H102" s="66"/>
    </row>
    <row r="103" spans="4:8" x14ac:dyDescent="0.25">
      <c r="D103" s="66"/>
      <c r="E103" s="66"/>
      <c r="F103" s="65"/>
      <c r="G103" s="65"/>
      <c r="H103" s="66"/>
    </row>
    <row r="104" spans="4:8" x14ac:dyDescent="0.25">
      <c r="D104" s="66"/>
      <c r="E104" s="66"/>
      <c r="F104" s="65"/>
      <c r="G104" s="65"/>
      <c r="H104" s="66"/>
    </row>
    <row r="105" spans="4:8" x14ac:dyDescent="0.25">
      <c r="D105" s="66"/>
      <c r="E105" s="66"/>
      <c r="F105" s="65"/>
      <c r="G105" s="65"/>
      <c r="H105" s="66"/>
    </row>
    <row r="106" spans="4:8" x14ac:dyDescent="0.25">
      <c r="D106" s="66"/>
      <c r="E106" s="66"/>
      <c r="F106" s="65"/>
      <c r="G106" s="65"/>
      <c r="H106" s="66"/>
    </row>
    <row r="107" spans="4:8" x14ac:dyDescent="0.25">
      <c r="D107" s="75"/>
      <c r="E107" s="75"/>
      <c r="F107" s="78"/>
      <c r="G107" s="78"/>
      <c r="H107" s="66"/>
    </row>
    <row r="108" spans="4:8" x14ac:dyDescent="0.25">
      <c r="D108" s="79"/>
      <c r="E108" s="79"/>
      <c r="F108" s="80"/>
      <c r="G108" s="80"/>
      <c r="H108" s="66"/>
    </row>
    <row r="109" spans="4:8" x14ac:dyDescent="0.25">
      <c r="D109" s="75"/>
      <c r="E109" s="75"/>
      <c r="F109" s="80"/>
      <c r="G109" s="80"/>
      <c r="H109" s="66"/>
    </row>
    <row r="110" spans="4:8" x14ac:dyDescent="0.25">
      <c r="D110" s="75"/>
      <c r="E110" s="75"/>
      <c r="F110" s="80"/>
      <c r="G110" s="80"/>
      <c r="H110" s="66"/>
    </row>
    <row r="111" spans="4:8" x14ac:dyDescent="0.25">
      <c r="D111" s="66"/>
      <c r="E111" s="66"/>
      <c r="F111" s="65"/>
      <c r="G111" s="65"/>
      <c r="H111" s="66"/>
    </row>
    <row r="112" spans="4:8" x14ac:dyDescent="0.25">
      <c r="D112" s="66"/>
      <c r="E112" s="66"/>
      <c r="F112" s="65"/>
      <c r="G112" s="65"/>
      <c r="H112" s="66"/>
    </row>
    <row r="113" spans="4:12" x14ac:dyDescent="0.25">
      <c r="D113" s="66"/>
      <c r="E113" s="66"/>
      <c r="F113" s="65"/>
      <c r="G113" s="65"/>
      <c r="H113" s="66"/>
    </row>
    <row r="114" spans="4:12" x14ac:dyDescent="0.25">
      <c r="L114" s="44"/>
    </row>
    <row r="121" spans="4:12" x14ac:dyDescent="0.25">
      <c r="L121" s="44"/>
    </row>
    <row r="125" spans="4:12" x14ac:dyDescent="0.25">
      <c r="L125" s="44"/>
    </row>
    <row r="138" spans="4:8" ht="33" customHeight="1" x14ac:dyDescent="0.25">
      <c r="D138" s="61" t="s">
        <v>180</v>
      </c>
      <c r="E138" s="61"/>
      <c r="F138" s="61" t="s">
        <v>178</v>
      </c>
      <c r="G138" s="61"/>
      <c r="H138" s="62" t="s">
        <v>179</v>
      </c>
    </row>
    <row r="139" spans="4:8" x14ac:dyDescent="0.25">
      <c r="F139" s="41" t="e">
        <f>#REF!+#REF!+#REF!</f>
        <v>#REF!</v>
      </c>
      <c r="G139" s="41"/>
      <c r="H139" s="48" t="e">
        <f>#REF!+#REF!+#REF!</f>
        <v>#REF!</v>
      </c>
    </row>
    <row r="157" spans="6:7" x14ac:dyDescent="0.25">
      <c r="F157" s="49" t="s">
        <v>176</v>
      </c>
      <c r="G157" s="49"/>
    </row>
    <row r="158" spans="6:7" x14ac:dyDescent="0.25">
      <c r="F158" s="49" t="s">
        <v>175</v>
      </c>
      <c r="G158" s="49"/>
    </row>
    <row r="159" spans="6:7" x14ac:dyDescent="0.25">
      <c r="F159" s="49" t="s">
        <v>133</v>
      </c>
      <c r="G159" s="49"/>
    </row>
    <row r="160" spans="6:7" x14ac:dyDescent="0.25">
      <c r="F160" s="47" t="s">
        <v>177</v>
      </c>
      <c r="G160" s="47"/>
    </row>
  </sheetData>
  <conditionalFormatting sqref="A12:A18 B17 A20:B29 A39:B42 A37:B37 B36 A31:B35 A50:B50 B51:B52 A44:B48 A53:B59 A89:C89 A61:B71 A90:B102 B12:F16 A19:F19 A30:F30 A43:F43 A49:F49 A38:F38 A60:F60 A72:F72 A83:B87 A73:B80 C17:F79 F80:G80 C81:E81 A1:G2 A3:F11 G3:G79 E89:H89 I1:XFD1 I89:XFD102 A88:XFD88 A103:XFD1048576 N21:V31 N34:V53 I76:XFD87 K56:V58 K21:K31 I2:J75 W2:XFD75 K2:V20 K54:K55 M54:V55 M32:V33 K33:L34">
    <cfRule type="containsText" dxfId="162" priority="1" operator="containsText" text="Base">
      <formula>NOT(ISERROR(SEARCH("Base",A1)))</formula>
    </cfRule>
    <cfRule type="containsText" dxfId="161" priority="2" operator="containsText" text="Inicial">
      <formula>NOT(ISERROR(SEARCH("Inicial",A1)))</formula>
    </cfRule>
    <cfRule type="containsText" dxfId="160" priority="3" operator="containsText" text="Intermedio">
      <formula>NOT(ISERROR(SEARCH("Intermedio",A1)))</formula>
    </cfRule>
    <cfRule type="containsText" dxfId="159" priority="4" operator="containsText" text="Avanzado">
      <formula>NOT(ISERROR(SEARCH("Avanzado",A1)))</formula>
    </cfRule>
  </conditionalFormatting>
  <pageMargins left="0.7" right="0.7" top="0.75" bottom="0.75" header="0.3" footer="0.3"/>
  <pageSetup orientation="portrait"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7"/>
  <sheetViews>
    <sheetView workbookViewId="0">
      <selection activeCell="M26" sqref="M26"/>
    </sheetView>
  </sheetViews>
  <sheetFormatPr baseColWidth="10" defaultRowHeight="15" x14ac:dyDescent="0.25"/>
  <cols>
    <col min="1" max="1" width="21.140625" style="66" customWidth="1"/>
    <col min="2" max="2" width="8.5703125" style="66" customWidth="1"/>
    <col min="3" max="3" width="10" style="66" customWidth="1"/>
    <col min="4" max="4" width="5.5703125" style="66" customWidth="1"/>
    <col min="5" max="5" width="17.28515625" style="66" bestFit="1" customWidth="1"/>
    <col min="6" max="6" width="2.5703125" style="66" customWidth="1"/>
    <col min="7" max="7" width="34.42578125" style="66" customWidth="1"/>
    <col min="8" max="8" width="10.7109375" style="66" customWidth="1"/>
    <col min="9" max="9" width="6.85546875" style="66" customWidth="1"/>
    <col min="10" max="12" width="11.42578125" style="66"/>
    <col min="13" max="13" width="14.140625" style="66" customWidth="1"/>
    <col min="14" max="14" width="17.42578125" style="66" customWidth="1"/>
    <col min="15" max="15" width="9.5703125" style="66" customWidth="1"/>
    <col min="16" max="16384" width="11.42578125" style="66"/>
  </cols>
  <sheetData>
    <row r="1" spans="1:18" x14ac:dyDescent="0.25">
      <c r="I1" s="66">
        <v>0</v>
      </c>
      <c r="J1" s="66">
        <v>1</v>
      </c>
      <c r="K1" s="66">
        <v>2</v>
      </c>
      <c r="L1" s="66">
        <v>4</v>
      </c>
    </row>
    <row r="2" spans="1:18" ht="30.75" thickBot="1" x14ac:dyDescent="0.3">
      <c r="A2" s="66" t="s">
        <v>191</v>
      </c>
      <c r="B2" s="86" t="s">
        <v>188</v>
      </c>
      <c r="C2" s="65" t="s">
        <v>189</v>
      </c>
      <c r="D2" s="65" t="s">
        <v>190</v>
      </c>
      <c r="E2" s="65" t="s">
        <v>192</v>
      </c>
      <c r="F2" s="65"/>
      <c r="G2" s="65" t="s">
        <v>126</v>
      </c>
      <c r="H2" s="95" t="s">
        <v>182</v>
      </c>
      <c r="I2" s="101" t="s">
        <v>133</v>
      </c>
      <c r="J2" s="102" t="s">
        <v>193</v>
      </c>
      <c r="K2" s="102" t="s">
        <v>175</v>
      </c>
      <c r="L2" s="102" t="s">
        <v>176</v>
      </c>
      <c r="M2" s="103" t="s">
        <v>184</v>
      </c>
      <c r="O2" s="84"/>
      <c r="P2" s="86" t="s">
        <v>184</v>
      </c>
      <c r="Q2" s="65" t="s">
        <v>186</v>
      </c>
      <c r="R2" s="65" t="s">
        <v>187</v>
      </c>
    </row>
    <row r="3" spans="1:18" ht="18.75" x14ac:dyDescent="0.3">
      <c r="A3" s="71" t="s">
        <v>0</v>
      </c>
      <c r="B3" s="105">
        <f>SUM(H3:H7)</f>
        <v>11</v>
      </c>
      <c r="C3" s="88">
        <f>SUM(J3:L7)</f>
        <v>0</v>
      </c>
      <c r="D3" s="89"/>
      <c r="E3" s="82" t="str">
        <f>+IF(C3&gt;=33,"Avanzado",IF(C3&gt;=22,"Intermedio",IF(C3&gt;=11,"Principiante","Inicial")))</f>
        <v>Inicial</v>
      </c>
      <c r="F3" s="96"/>
      <c r="G3" s="83" t="s">
        <v>27</v>
      </c>
      <c r="H3" s="87">
        <v>3</v>
      </c>
      <c r="I3" s="63"/>
      <c r="J3" s="56">
        <f>COUNTIFS(Lista!E2:E10,"Inicial",Lista!F2:F10,"Si")</f>
        <v>0</v>
      </c>
      <c r="K3" s="56">
        <f>COUNTIFS(Lista!E2:E10,"Intermedio",Lista!F2:F10,"Si")</f>
        <v>0</v>
      </c>
      <c r="L3" s="56">
        <f>COUNTIFS(Lista!E2:E10,"Avanzado",Lista!F2:F10,"Si")</f>
        <v>0</v>
      </c>
      <c r="P3" s="86">
        <f t="shared" ref="P3:P12" si="0">+H3*3*4</f>
        <v>36</v>
      </c>
      <c r="Q3" s="56">
        <f>SUM(Lista!G2:G10)</f>
        <v>9</v>
      </c>
      <c r="R3" s="85">
        <f>+Q3/P3</f>
        <v>0.25</v>
      </c>
    </row>
    <row r="4" spans="1:18" x14ac:dyDescent="0.25">
      <c r="A4" s="67"/>
      <c r="B4" s="86">
        <f>B3*3*4</f>
        <v>132</v>
      </c>
      <c r="C4" s="56">
        <f>SUM(Lista!G2:G34)</f>
        <v>33</v>
      </c>
      <c r="D4" s="85">
        <f>+C4/B4</f>
        <v>0.25</v>
      </c>
      <c r="E4" s="107">
        <f>100%-D4</f>
        <v>0.75</v>
      </c>
      <c r="F4" s="97"/>
      <c r="G4" s="69" t="s">
        <v>28</v>
      </c>
      <c r="H4" s="87">
        <v>2</v>
      </c>
      <c r="I4" s="63"/>
      <c r="J4" s="56">
        <f>COUNTIFS(Lista!E11:E16,"Inicial",Lista!F11:F16,"Si")</f>
        <v>0</v>
      </c>
      <c r="K4" s="56">
        <f>COUNTIFS(Lista!E11:E16,"Intermedio",Lista!F11:F16,"Si")</f>
        <v>0</v>
      </c>
      <c r="L4" s="56">
        <f>COUNTIFS(Lista!E11:E16,"Avanzado",Lista!F11:F16,"Si")</f>
        <v>0</v>
      </c>
      <c r="P4" s="86">
        <f t="shared" si="0"/>
        <v>24</v>
      </c>
      <c r="Q4" s="56">
        <f>SUM(Lista!G11:G16)</f>
        <v>6</v>
      </c>
      <c r="R4" s="85">
        <f t="shared" ref="R4:R12" si="1">+Q4/P4</f>
        <v>0.25</v>
      </c>
    </row>
    <row r="5" spans="1:18" x14ac:dyDescent="0.25">
      <c r="A5" s="90"/>
      <c r="B5" s="86"/>
      <c r="C5" s="65"/>
      <c r="D5" s="85"/>
      <c r="E5" s="85"/>
      <c r="F5" s="97"/>
      <c r="G5" s="69" t="s">
        <v>29</v>
      </c>
      <c r="H5" s="87">
        <v>3</v>
      </c>
      <c r="I5" s="63"/>
      <c r="J5" s="56">
        <f>COUNTIFS(Lista!E17:E25,"Inicial",Lista!F17:F25,"Si")</f>
        <v>0</v>
      </c>
      <c r="K5" s="56">
        <f>COUNTIFS(Lista!E17:E25,"Intermedio",Lista!F17:F25,"Si")</f>
        <v>0</v>
      </c>
      <c r="L5" s="56">
        <f>COUNTIFS(Lista!E17:E25,"Avanzado",Lista!F17:F25,"Si")</f>
        <v>0</v>
      </c>
      <c r="P5" s="86">
        <f t="shared" si="0"/>
        <v>36</v>
      </c>
      <c r="Q5" s="56">
        <f>SUM(Lista!G17:G25)</f>
        <v>9</v>
      </c>
      <c r="R5" s="85">
        <f t="shared" si="1"/>
        <v>0.25</v>
      </c>
    </row>
    <row r="6" spans="1:18" x14ac:dyDescent="0.25">
      <c r="A6" s="67"/>
      <c r="B6" s="86"/>
      <c r="C6" s="65"/>
      <c r="D6" s="65"/>
      <c r="E6" s="65"/>
      <c r="F6" s="86"/>
      <c r="G6" s="69" t="s">
        <v>30</v>
      </c>
      <c r="H6" s="87">
        <v>2</v>
      </c>
      <c r="I6" s="63"/>
      <c r="J6" s="56">
        <f>COUNTIFS(Lista!E26:E31,"Inicial",Lista!F26:F31,"Si")</f>
        <v>0</v>
      </c>
      <c r="K6" s="56">
        <f>COUNTIFS(Lista!E26:E31,"Intermedio",Lista!F26:F31,"Si")</f>
        <v>0</v>
      </c>
      <c r="L6" s="56">
        <f>COUNTIFS(Lista!E26:E31,"Avanzado",Lista!F26:F31,"Si")</f>
        <v>0</v>
      </c>
      <c r="P6" s="86">
        <f t="shared" si="0"/>
        <v>24</v>
      </c>
      <c r="Q6" s="56">
        <f>SUM(Lista!G26:G31)</f>
        <v>6</v>
      </c>
      <c r="R6" s="85">
        <f t="shared" si="1"/>
        <v>0.25</v>
      </c>
    </row>
    <row r="7" spans="1:18" ht="15.75" thickBot="1" x14ac:dyDescent="0.3">
      <c r="A7" s="68"/>
      <c r="B7" s="98"/>
      <c r="C7" s="91"/>
      <c r="D7" s="91"/>
      <c r="E7" s="91"/>
      <c r="F7" s="98"/>
      <c r="G7" s="70" t="s">
        <v>31</v>
      </c>
      <c r="H7" s="87">
        <v>1</v>
      </c>
      <c r="I7" s="63"/>
      <c r="J7" s="56">
        <f>COUNTIFS(Lista!E32:E34,"Inicial",Lista!F32:F34,"Si")</f>
        <v>0</v>
      </c>
      <c r="K7" s="56">
        <f>COUNTIFS(Lista!E32:E34,"Intermedio",Lista!F32:F34,"Si")</f>
        <v>0</v>
      </c>
      <c r="L7" s="56">
        <f>COUNTIFS(Lista!E32:E34,"Avanzado",Lista!F32:F34,"Si")</f>
        <v>0</v>
      </c>
      <c r="P7" s="86">
        <f t="shared" si="0"/>
        <v>12</v>
      </c>
      <c r="Q7" s="56">
        <f>SUM(Lista!G32:G34)</f>
        <v>3</v>
      </c>
      <c r="R7" s="85">
        <f t="shared" si="1"/>
        <v>0.25</v>
      </c>
    </row>
    <row r="8" spans="1:18" ht="18.75" x14ac:dyDescent="0.3">
      <c r="A8" s="71" t="s">
        <v>87</v>
      </c>
      <c r="B8" s="105">
        <f>SUM(H8:H9)</f>
        <v>4</v>
      </c>
      <c r="C8" s="88">
        <f>SUM(J8:L9)</f>
        <v>0</v>
      </c>
      <c r="D8" s="89"/>
      <c r="E8" s="82" t="str">
        <f>+IF(C8&gt;=12,"Avanzado",IF(C8&gt;=8,"Intermedio",IF(C8&gt;=4,"Principiante","Inicial")))</f>
        <v>Inicial</v>
      </c>
      <c r="F8" s="96"/>
      <c r="G8" s="83" t="s">
        <v>122</v>
      </c>
      <c r="H8" s="87">
        <v>1</v>
      </c>
      <c r="I8" s="63"/>
      <c r="J8" s="56">
        <f>COUNTIFS(Lista!E35:E37,"Inicial",Lista!F35:F37,"Si")</f>
        <v>0</v>
      </c>
      <c r="K8" s="56">
        <f>COUNTIFS(Lista!E35:E37,"Intermedio",Lista!F35:F37,"Si")</f>
        <v>0</v>
      </c>
      <c r="L8" s="56">
        <f>COUNTIFS(Lista!E35:E37,"Avanzado",Lista!F35:F37,"Si")</f>
        <v>0</v>
      </c>
      <c r="P8" s="86">
        <f t="shared" si="0"/>
        <v>12</v>
      </c>
      <c r="Q8" s="56">
        <f>SUM(Lista!G35:G37)</f>
        <v>3</v>
      </c>
      <c r="R8" s="85">
        <f t="shared" si="1"/>
        <v>0.25</v>
      </c>
    </row>
    <row r="9" spans="1:18" ht="15.75" thickBot="1" x14ac:dyDescent="0.3">
      <c r="A9" s="68"/>
      <c r="B9" s="98">
        <f>+B8*3*4</f>
        <v>48</v>
      </c>
      <c r="C9" s="92">
        <f>SUM(Lista!G35:G46)</f>
        <v>12</v>
      </c>
      <c r="D9" s="93">
        <f>+C9/B9</f>
        <v>0.25</v>
      </c>
      <c r="E9" s="108">
        <f>100%-D9</f>
        <v>0.75</v>
      </c>
      <c r="F9" s="99"/>
      <c r="G9" s="70" t="s">
        <v>33</v>
      </c>
      <c r="H9" s="87">
        <v>3</v>
      </c>
      <c r="I9" s="63"/>
      <c r="J9" s="56">
        <f>COUNTIFS(Lista!E38:E46,"Inicial",Lista!F38:F46,"Si")</f>
        <v>0</v>
      </c>
      <c r="K9" s="56">
        <f>COUNTIFS(Lista!E38:E46,"Intermedio",Lista!F38:F46,"Si")</f>
        <v>0</v>
      </c>
      <c r="L9" s="56">
        <f>COUNTIFS(Lista!E38:E46,"Avanzado",Lista!F38:F46,"Si")</f>
        <v>0</v>
      </c>
      <c r="P9" s="86">
        <f t="shared" si="0"/>
        <v>36</v>
      </c>
      <c r="Q9" s="56">
        <f>SUM(Lista!G38:G46)</f>
        <v>9</v>
      </c>
      <c r="R9" s="85">
        <f t="shared" si="1"/>
        <v>0.25</v>
      </c>
    </row>
    <row r="10" spans="1:18" ht="18.75" x14ac:dyDescent="0.3">
      <c r="A10" s="71" t="s">
        <v>1</v>
      </c>
      <c r="B10" s="105">
        <f>SUM(H10:H12)</f>
        <v>11</v>
      </c>
      <c r="C10" s="88">
        <f>SUM(J10:L12)</f>
        <v>0</v>
      </c>
      <c r="D10" s="89"/>
      <c r="E10" s="82" t="str">
        <f>+IF(C10&gt;=33,"Avanzado",IF(C10&gt;=22,"Intermedio",IF(C10&gt;=11,"Principiante","Inicial")))</f>
        <v>Inicial</v>
      </c>
      <c r="F10" s="96"/>
      <c r="G10" s="83" t="s">
        <v>123</v>
      </c>
      <c r="H10" s="87">
        <v>3</v>
      </c>
      <c r="I10" s="63"/>
      <c r="J10" s="56">
        <f>COUNTIFS(Lista!E47:E55,"Inicial",Lista!F47:F55,"Si")</f>
        <v>0</v>
      </c>
      <c r="K10" s="56">
        <f>COUNTIFS(Lista!E47:E55,"Intermedio",Lista!F47:F55,"Si")</f>
        <v>0</v>
      </c>
      <c r="L10" s="56">
        <f>COUNTIFS(Lista!E47:E55,"Avanzado",Lista!F47:F55,"Si")</f>
        <v>0</v>
      </c>
      <c r="P10" s="86">
        <f t="shared" si="0"/>
        <v>36</v>
      </c>
      <c r="Q10" s="56">
        <f>SUM(Lista!G47:G55)</f>
        <v>9</v>
      </c>
      <c r="R10" s="85">
        <f t="shared" si="1"/>
        <v>0.25</v>
      </c>
    </row>
    <row r="11" spans="1:18" x14ac:dyDescent="0.25">
      <c r="A11" s="67"/>
      <c r="B11" s="86">
        <f>+B10*3*4</f>
        <v>132</v>
      </c>
      <c r="C11" s="56">
        <f>SUM(Lista!G47:G79)</f>
        <v>33</v>
      </c>
      <c r="D11" s="85">
        <f>+C11/B11</f>
        <v>0.25</v>
      </c>
      <c r="E11" s="107">
        <f>100%-D11</f>
        <v>0.75</v>
      </c>
      <c r="F11" s="97"/>
      <c r="G11" s="69" t="s">
        <v>35</v>
      </c>
      <c r="H11" s="87">
        <v>4</v>
      </c>
      <c r="I11" s="63"/>
      <c r="J11" s="56">
        <f>COUNTIFS(Lista!E56:E67,"Inicial",Lista!F56:F67,"Si")</f>
        <v>0</v>
      </c>
      <c r="K11" s="56">
        <f>COUNTIFS(Lista!E56:E67,"Intermedio",Lista!F56:F67,"Si")</f>
        <v>0</v>
      </c>
      <c r="L11" s="56">
        <f>COUNTIFS(Lista!E56:E67,"Avanzado",Lista!F56:F67,"Si")</f>
        <v>0</v>
      </c>
      <c r="P11" s="86">
        <f t="shared" si="0"/>
        <v>48</v>
      </c>
      <c r="Q11" s="56">
        <f>SUM(Lista!G56:G67)</f>
        <v>12</v>
      </c>
      <c r="R11" s="85">
        <f t="shared" si="1"/>
        <v>0.25</v>
      </c>
    </row>
    <row r="12" spans="1:18" ht="15.75" thickBot="1" x14ac:dyDescent="0.3">
      <c r="A12" s="68"/>
      <c r="B12" s="100"/>
      <c r="C12" s="94"/>
      <c r="D12" s="94"/>
      <c r="E12" s="94"/>
      <c r="F12" s="100"/>
      <c r="G12" s="70" t="s">
        <v>36</v>
      </c>
      <c r="H12" s="87">
        <v>4</v>
      </c>
      <c r="I12" s="63"/>
      <c r="J12" s="56">
        <f>COUNTIFS(Lista!E68:E79,"Inicial",Lista!F68:F79,"Si")</f>
        <v>0</v>
      </c>
      <c r="K12" s="56">
        <f>COUNTIFS(Lista!E68:E79,"Intermedio",Lista!F68:F79,"Si")</f>
        <v>0</v>
      </c>
      <c r="L12" s="56">
        <f>COUNTIFS(Lista!E68:E79,"Avanzado",Lista!F68:F79,"Si")</f>
        <v>0</v>
      </c>
      <c r="P12" s="86">
        <f t="shared" si="0"/>
        <v>48</v>
      </c>
      <c r="Q12" s="56">
        <f>SUM(Lista!G68:G79)</f>
        <v>12</v>
      </c>
      <c r="R12" s="85">
        <f t="shared" si="1"/>
        <v>0.25</v>
      </c>
    </row>
    <row r="13" spans="1:18" ht="19.5" thickBot="1" x14ac:dyDescent="0.35">
      <c r="H13" s="86">
        <f>SUM(H3:H12)</f>
        <v>26</v>
      </c>
      <c r="J13" s="65">
        <f>SUM(J3:J12)</f>
        <v>0</v>
      </c>
      <c r="K13" s="65">
        <f>SUM(K3:K12)</f>
        <v>0</v>
      </c>
      <c r="L13" s="65">
        <f>SUM(L3:L12)</f>
        <v>0</v>
      </c>
      <c r="M13" s="113">
        <f>SUM(J13:L13)</f>
        <v>0</v>
      </c>
      <c r="N13" s="114" t="s">
        <v>196</v>
      </c>
      <c r="P13" s="86">
        <f>SUM(P3:P12)</f>
        <v>312</v>
      </c>
      <c r="Q13" s="65">
        <f>SUM(Q3:Q12)</f>
        <v>78</v>
      </c>
      <c r="R13" s="112">
        <f>Q13/P13</f>
        <v>0.25</v>
      </c>
    </row>
    <row r="14" spans="1:18" ht="15.75" thickBot="1" x14ac:dyDescent="0.3">
      <c r="J14"/>
      <c r="M14" s="115">
        <v>78</v>
      </c>
      <c r="N14" s="114" t="s">
        <v>188</v>
      </c>
    </row>
    <row r="15" spans="1:18" ht="16.5" thickBot="1" x14ac:dyDescent="0.3">
      <c r="L15" s="66" t="s">
        <v>137</v>
      </c>
      <c r="M15" s="106">
        <f>+M13/M14</f>
        <v>0</v>
      </c>
      <c r="N15" s="66" t="s">
        <v>190</v>
      </c>
    </row>
    <row r="16" spans="1:18" ht="18.75" x14ac:dyDescent="0.3">
      <c r="C16" s="66">
        <v>12</v>
      </c>
      <c r="D16" s="66">
        <v>33</v>
      </c>
      <c r="E16" s="49" t="s">
        <v>176</v>
      </c>
      <c r="F16" s="49"/>
      <c r="G16" s="104">
        <v>78</v>
      </c>
      <c r="H16" s="71" t="s">
        <v>20</v>
      </c>
      <c r="I16" s="83">
        <v>4</v>
      </c>
      <c r="M16" s="82" t="str">
        <f>+IF(M13&gt;=78,"Avanzado",IF(M13&gt;=52,"Intermedio",IF(M13&gt;=26,"Principiante","Inicial")))</f>
        <v>Inicial</v>
      </c>
      <c r="N16" s="66" t="s">
        <v>185</v>
      </c>
    </row>
    <row r="17" spans="3:10" x14ac:dyDescent="0.25">
      <c r="C17" s="66">
        <v>8</v>
      </c>
      <c r="D17" s="66">
        <v>22</v>
      </c>
      <c r="E17" s="49" t="s">
        <v>175</v>
      </c>
      <c r="F17" s="49"/>
      <c r="G17" s="49">
        <v>52</v>
      </c>
      <c r="H17" s="67" t="s">
        <v>22</v>
      </c>
      <c r="I17" s="69">
        <v>2</v>
      </c>
    </row>
    <row r="18" spans="3:10" ht="15.75" thickBot="1" x14ac:dyDescent="0.3">
      <c r="C18" s="66">
        <v>4</v>
      </c>
      <c r="D18" s="66">
        <v>11</v>
      </c>
      <c r="E18" s="49" t="s">
        <v>193</v>
      </c>
      <c r="F18" s="49"/>
      <c r="G18" s="49">
        <v>26</v>
      </c>
      <c r="H18" s="68" t="s">
        <v>21</v>
      </c>
      <c r="I18" s="70">
        <v>1</v>
      </c>
    </row>
    <row r="19" spans="3:10" x14ac:dyDescent="0.25">
      <c r="D19" s="47"/>
      <c r="E19" s="47" t="s">
        <v>133</v>
      </c>
      <c r="F19" s="47"/>
      <c r="G19" s="47"/>
    </row>
    <row r="24" spans="3:10" x14ac:dyDescent="0.25">
      <c r="E24" s="125" t="s">
        <v>197</v>
      </c>
      <c r="F24" s="125"/>
      <c r="G24" s="125"/>
      <c r="H24" s="125"/>
      <c r="I24" s="125"/>
      <c r="J24" s="125"/>
    </row>
    <row r="25" spans="3:10" x14ac:dyDescent="0.25">
      <c r="E25" s="125"/>
      <c r="F25" s="125"/>
      <c r="G25" s="125"/>
      <c r="H25" s="125"/>
      <c r="I25" s="125"/>
      <c r="J25" s="125"/>
    </row>
    <row r="26" spans="3:10" x14ac:dyDescent="0.25">
      <c r="E26" s="125"/>
      <c r="F26" s="125"/>
      <c r="G26" s="125"/>
      <c r="H26" s="125"/>
      <c r="I26" s="125"/>
      <c r="J26" s="125"/>
    </row>
    <row r="27" spans="3:10" x14ac:dyDescent="0.25">
      <c r="E27" s="125"/>
      <c r="F27" s="125"/>
      <c r="G27" s="125"/>
      <c r="H27" s="125"/>
      <c r="I27" s="125"/>
      <c r="J27" s="125"/>
    </row>
  </sheetData>
  <mergeCells count="1">
    <mergeCell ref="E24:J27"/>
  </mergeCells>
  <conditionalFormatting sqref="Q3:R12 J3:L12 I2:L2 D16:G19">
    <cfRule type="containsText" dxfId="140" priority="61" operator="containsText" text="Inicial">
      <formula>NOT(ISERROR(SEARCH("Inicial",D2)))</formula>
    </cfRule>
    <cfRule type="containsText" dxfId="139" priority="62" operator="containsText" text="Principiante">
      <formula>NOT(ISERROR(SEARCH("Principiante",D2)))</formula>
    </cfRule>
    <cfRule type="containsText" dxfId="138" priority="63" operator="containsText" text="Intermedio">
      <formula>NOT(ISERROR(SEARCH("Intermedio",D2)))</formula>
    </cfRule>
    <cfRule type="containsText" dxfId="137" priority="64" operator="containsText" text="Avanzado">
      <formula>NOT(ISERROR(SEARCH("Avanzado",D2)))</formula>
    </cfRule>
  </conditionalFormatting>
  <conditionalFormatting sqref="M16">
    <cfRule type="containsText" dxfId="136" priority="41" operator="containsText" text="Inicial">
      <formula>NOT(ISERROR(SEARCH("Inicial",M16)))</formula>
    </cfRule>
    <cfRule type="containsText" dxfId="135" priority="42" operator="containsText" text="Principiante">
      <formula>NOT(ISERROR(SEARCH("Principiante",M16)))</formula>
    </cfRule>
    <cfRule type="containsText" dxfId="134" priority="43" operator="containsText" text="Intermedio">
      <formula>NOT(ISERROR(SEARCH("Intermedio",M16)))</formula>
    </cfRule>
    <cfRule type="containsText" dxfId="133" priority="44" operator="containsText" text="Avanzado">
      <formula>NOT(ISERROR(SEARCH("Avanzado",M16)))</formula>
    </cfRule>
  </conditionalFormatting>
  <conditionalFormatting sqref="C3:D3 F3">
    <cfRule type="containsText" dxfId="132" priority="37" operator="containsText" text="Base">
      <formula>NOT(ISERROR(SEARCH("Base",C3)))</formula>
    </cfRule>
    <cfRule type="containsText" dxfId="131" priority="38" operator="containsText" text="Inicial">
      <formula>NOT(ISERROR(SEARCH("Inicial",C3)))</formula>
    </cfRule>
    <cfRule type="containsText" dxfId="130" priority="39" operator="containsText" text="Intermedio">
      <formula>NOT(ISERROR(SEARCH("Intermedio",C3)))</formula>
    </cfRule>
    <cfRule type="containsText" dxfId="129" priority="40" operator="containsText" text="Avanzado">
      <formula>NOT(ISERROR(SEARCH("Avanzado",C3)))</formula>
    </cfRule>
  </conditionalFormatting>
  <conditionalFormatting sqref="C4:F4">
    <cfRule type="containsText" dxfId="128" priority="33" operator="containsText" text="Base">
      <formula>NOT(ISERROR(SEARCH("Base",C4)))</formula>
    </cfRule>
    <cfRule type="containsText" dxfId="127" priority="34" operator="containsText" text="Inicial">
      <formula>NOT(ISERROR(SEARCH("Inicial",C4)))</formula>
    </cfRule>
    <cfRule type="containsText" dxfId="126" priority="35" operator="containsText" text="Intermedio">
      <formula>NOT(ISERROR(SEARCH("Intermedio",C4)))</formula>
    </cfRule>
    <cfRule type="containsText" dxfId="125" priority="36" operator="containsText" text="Avanzado">
      <formula>NOT(ISERROR(SEARCH("Avanzado",C4)))</formula>
    </cfRule>
  </conditionalFormatting>
  <conditionalFormatting sqref="C8">
    <cfRule type="containsText" dxfId="124" priority="29" operator="containsText" text="Base">
      <formula>NOT(ISERROR(SEARCH("Base",C8)))</formula>
    </cfRule>
    <cfRule type="containsText" dxfId="123" priority="30" operator="containsText" text="Inicial">
      <formula>NOT(ISERROR(SEARCH("Inicial",C8)))</formula>
    </cfRule>
    <cfRule type="containsText" dxfId="122" priority="31" operator="containsText" text="Intermedio">
      <formula>NOT(ISERROR(SEARCH("Intermedio",C8)))</formula>
    </cfRule>
    <cfRule type="containsText" dxfId="121" priority="32" operator="containsText" text="Avanzado">
      <formula>NOT(ISERROR(SEARCH("Avanzado",C8)))</formula>
    </cfRule>
  </conditionalFormatting>
  <conditionalFormatting sqref="C9">
    <cfRule type="containsText" dxfId="120" priority="25" operator="containsText" text="Base">
      <formula>NOT(ISERROR(SEARCH("Base",C9)))</formula>
    </cfRule>
    <cfRule type="containsText" dxfId="119" priority="26" operator="containsText" text="Inicial">
      <formula>NOT(ISERROR(SEARCH("Inicial",C9)))</formula>
    </cfRule>
    <cfRule type="containsText" dxfId="118" priority="27" operator="containsText" text="Intermedio">
      <formula>NOT(ISERROR(SEARCH("Intermedio",C9)))</formula>
    </cfRule>
    <cfRule type="containsText" dxfId="117" priority="28" operator="containsText" text="Avanzado">
      <formula>NOT(ISERROR(SEARCH("Avanzado",C9)))</formula>
    </cfRule>
  </conditionalFormatting>
  <conditionalFormatting sqref="C10">
    <cfRule type="containsText" dxfId="116" priority="21" operator="containsText" text="Base">
      <formula>NOT(ISERROR(SEARCH("Base",C10)))</formula>
    </cfRule>
    <cfRule type="containsText" dxfId="115" priority="22" operator="containsText" text="Inicial">
      <formula>NOT(ISERROR(SEARCH("Inicial",C10)))</formula>
    </cfRule>
    <cfRule type="containsText" dxfId="114" priority="23" operator="containsText" text="Intermedio">
      <formula>NOT(ISERROR(SEARCH("Intermedio",C10)))</formula>
    </cfRule>
    <cfRule type="containsText" dxfId="113" priority="24" operator="containsText" text="Avanzado">
      <formula>NOT(ISERROR(SEARCH("Avanzado",C10)))</formula>
    </cfRule>
  </conditionalFormatting>
  <conditionalFormatting sqref="C11">
    <cfRule type="containsText" dxfId="112" priority="17" operator="containsText" text="Base">
      <formula>NOT(ISERROR(SEARCH("Base",C11)))</formula>
    </cfRule>
    <cfRule type="containsText" dxfId="111" priority="18" operator="containsText" text="Inicial">
      <formula>NOT(ISERROR(SEARCH("Inicial",C11)))</formula>
    </cfRule>
    <cfRule type="containsText" dxfId="110" priority="19" operator="containsText" text="Intermedio">
      <formula>NOT(ISERROR(SEARCH("Intermedio",C11)))</formula>
    </cfRule>
    <cfRule type="containsText" dxfId="109" priority="20" operator="containsText" text="Avanzado">
      <formula>NOT(ISERROR(SEARCH("Avanzado",C11)))</formula>
    </cfRule>
  </conditionalFormatting>
  <conditionalFormatting sqref="E3">
    <cfRule type="containsText" dxfId="108" priority="13" operator="containsText" text="Inicial">
      <formula>NOT(ISERROR(SEARCH("Inicial",E3)))</formula>
    </cfRule>
    <cfRule type="containsText" dxfId="107" priority="14" operator="containsText" text="Principiante">
      <formula>NOT(ISERROR(SEARCH("Principiante",E3)))</formula>
    </cfRule>
    <cfRule type="containsText" dxfId="106" priority="15" operator="containsText" text="Intermedio">
      <formula>NOT(ISERROR(SEARCH("Intermedio",E3)))</formula>
    </cfRule>
    <cfRule type="containsText" dxfId="105" priority="16" operator="containsText" text="Avanzado">
      <formula>NOT(ISERROR(SEARCH("Avanzado",E3)))</formula>
    </cfRule>
  </conditionalFormatting>
  <conditionalFormatting sqref="E8">
    <cfRule type="containsText" dxfId="104" priority="9" operator="containsText" text="Inicial">
      <formula>NOT(ISERROR(SEARCH("Inicial",E8)))</formula>
    </cfRule>
    <cfRule type="containsText" dxfId="103" priority="10" operator="containsText" text="Principiante">
      <formula>NOT(ISERROR(SEARCH("Principiante",E8)))</formula>
    </cfRule>
    <cfRule type="containsText" dxfId="102" priority="11" operator="containsText" text="Intermedio">
      <formula>NOT(ISERROR(SEARCH("Intermedio",E8)))</formula>
    </cfRule>
    <cfRule type="containsText" dxfId="101" priority="12" operator="containsText" text="Avanzado">
      <formula>NOT(ISERROR(SEARCH("Avanzado",E8)))</formula>
    </cfRule>
  </conditionalFormatting>
  <conditionalFormatting sqref="E10">
    <cfRule type="containsText" dxfId="100" priority="1" operator="containsText" text="Inicial">
      <formula>NOT(ISERROR(SEARCH("Inicial",E10)))</formula>
    </cfRule>
    <cfRule type="containsText" dxfId="99" priority="2" operator="containsText" text="Principiante">
      <formula>NOT(ISERROR(SEARCH("Principiante",E10)))</formula>
    </cfRule>
    <cfRule type="containsText" dxfId="98" priority="3" operator="containsText" text="Intermedio">
      <formula>NOT(ISERROR(SEARCH("Intermedio",E10)))</formula>
    </cfRule>
    <cfRule type="containsText" dxfId="97" priority="4" operator="containsText" text="Avanzado">
      <formula>NOT(ISERROR(SEARCH("Avanzado",E10)))</formula>
    </cfRule>
  </conditionalFormatting>
  <pageMargins left="0.7" right="0.7" top="0.75" bottom="0.75" header="0.3" footer="0.3"/>
  <pageSetup orientation="portrait" r:id="rId1"/>
  <ignoredErrors>
    <ignoredError sqref="B3 B8"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7"/>
  <sheetViews>
    <sheetView showGridLines="0" zoomScale="60" zoomScaleNormal="60" workbookViewId="0">
      <selection activeCell="P18" sqref="P18"/>
    </sheetView>
  </sheetViews>
  <sheetFormatPr baseColWidth="10" defaultRowHeight="15" x14ac:dyDescent="0.25"/>
  <cols>
    <col min="16" max="16" width="34.42578125" customWidth="1"/>
    <col min="17" max="17" width="49" customWidth="1"/>
    <col min="18" max="18" width="33.42578125" bestFit="1" customWidth="1"/>
    <col min="19" max="19" width="21.85546875" bestFit="1" customWidth="1"/>
  </cols>
  <sheetData>
    <row r="1" spans="1:19" x14ac:dyDescent="0.25">
      <c r="A1" s="28"/>
      <c r="B1" s="28"/>
      <c r="C1" s="28"/>
      <c r="D1" s="28"/>
      <c r="E1" s="28"/>
      <c r="F1" s="28"/>
      <c r="G1" s="28"/>
      <c r="H1" s="28"/>
      <c r="I1" s="28"/>
      <c r="J1" s="28"/>
      <c r="K1" s="28"/>
      <c r="L1" s="28"/>
      <c r="M1" s="28"/>
      <c r="N1" s="28"/>
      <c r="O1" s="28"/>
      <c r="P1" s="28"/>
      <c r="Q1" s="28"/>
      <c r="R1" s="28"/>
      <c r="S1" s="28"/>
    </row>
    <row r="2" spans="1:19" ht="46.5" customHeight="1" x14ac:dyDescent="0.25">
      <c r="A2" s="122" t="s">
        <v>124</v>
      </c>
      <c r="B2" s="122"/>
      <c r="C2" s="122"/>
      <c r="D2" s="122"/>
      <c r="E2" s="122"/>
      <c r="F2" s="122"/>
      <c r="G2" s="122"/>
      <c r="H2" s="122"/>
      <c r="I2" s="122"/>
      <c r="J2" s="122"/>
      <c r="K2" s="122"/>
      <c r="L2" s="122"/>
      <c r="M2" s="122"/>
      <c r="N2" s="122"/>
      <c r="O2" s="122"/>
      <c r="P2" s="122"/>
      <c r="Q2" s="122"/>
      <c r="R2" s="122"/>
      <c r="S2" s="122"/>
    </row>
    <row r="3" spans="1:19" ht="15" customHeight="1" x14ac:dyDescent="0.25">
      <c r="A3" s="122"/>
      <c r="B3" s="122"/>
      <c r="C3" s="122"/>
      <c r="D3" s="122"/>
      <c r="E3" s="122"/>
      <c r="F3" s="122"/>
      <c r="G3" s="122"/>
      <c r="H3" s="122"/>
      <c r="I3" s="122"/>
      <c r="J3" s="122"/>
      <c r="K3" s="122"/>
      <c r="L3" s="122"/>
      <c r="M3" s="122"/>
      <c r="N3" s="122"/>
      <c r="O3" s="122"/>
      <c r="P3" s="122"/>
      <c r="Q3" s="122"/>
      <c r="R3" s="122"/>
      <c r="S3" s="122"/>
    </row>
    <row r="4" spans="1:19" x14ac:dyDescent="0.25">
      <c r="A4" s="28"/>
      <c r="B4" s="28"/>
      <c r="C4" s="28"/>
      <c r="D4" s="28"/>
      <c r="E4" s="28"/>
      <c r="F4" s="28"/>
      <c r="G4" s="28"/>
      <c r="H4" s="28"/>
      <c r="I4" s="28"/>
      <c r="J4" s="28"/>
      <c r="K4" s="28"/>
      <c r="L4" s="28"/>
      <c r="M4" s="28"/>
      <c r="N4" s="28"/>
      <c r="O4" s="28"/>
      <c r="P4" s="28"/>
      <c r="Q4" s="28"/>
      <c r="R4" s="28"/>
      <c r="S4" s="28"/>
    </row>
    <row r="5" spans="1:19" x14ac:dyDescent="0.25">
      <c r="A5" s="34"/>
      <c r="B5" s="34"/>
      <c r="C5" s="34"/>
      <c r="D5" s="34"/>
      <c r="E5" s="34"/>
      <c r="F5" s="34"/>
      <c r="G5" s="34"/>
      <c r="H5" s="34"/>
      <c r="I5" s="34"/>
      <c r="J5" s="34"/>
      <c r="K5" s="34"/>
      <c r="L5" s="34"/>
      <c r="M5" s="34"/>
      <c r="N5" s="34"/>
      <c r="O5" s="34"/>
      <c r="P5" s="34"/>
      <c r="Q5" s="34"/>
      <c r="R5" s="34"/>
      <c r="S5" s="34"/>
    </row>
    <row r="6" spans="1:19" ht="35.25" x14ac:dyDescent="0.5">
      <c r="A6" s="34"/>
      <c r="B6" s="34"/>
      <c r="C6" s="123" t="str">
        <f>+matriz!E3</f>
        <v>Inicial</v>
      </c>
      <c r="D6" s="123"/>
      <c r="E6" s="34"/>
      <c r="F6" s="34"/>
      <c r="G6" s="35"/>
      <c r="H6" s="124" t="str">
        <f>+matriz!E8</f>
        <v>Inicial</v>
      </c>
      <c r="I6" s="124"/>
      <c r="J6" s="34"/>
      <c r="K6" s="34"/>
      <c r="L6" s="34"/>
      <c r="M6" s="37" t="str">
        <f>+matriz!E10</f>
        <v>Inicial</v>
      </c>
      <c r="N6" s="34"/>
      <c r="O6" s="34"/>
      <c r="P6" s="34"/>
      <c r="Q6" s="36" t="str">
        <f>matriz!M16</f>
        <v>Inicial</v>
      </c>
      <c r="R6" s="34"/>
      <c r="S6" s="34"/>
    </row>
    <row r="8" spans="1:19" ht="26.25" x14ac:dyDescent="0.4">
      <c r="Q8" s="120"/>
      <c r="R8" s="120"/>
    </row>
    <row r="22" spans="5:18" x14ac:dyDescent="0.25">
      <c r="E22" s="26"/>
    </row>
    <row r="26" spans="5:18" x14ac:dyDescent="0.25">
      <c r="Q26" s="121"/>
      <c r="R26" s="121"/>
    </row>
    <row r="27" spans="5:18" x14ac:dyDescent="0.25">
      <c r="Q27" s="121"/>
      <c r="R27" s="121"/>
    </row>
    <row r="28" spans="5:18" x14ac:dyDescent="0.25">
      <c r="Q28" s="121"/>
      <c r="R28" s="121"/>
    </row>
    <row r="29" spans="5:18" ht="21" x14ac:dyDescent="0.35">
      <c r="Q29" s="31" t="s">
        <v>127</v>
      </c>
      <c r="R29" s="31" t="s">
        <v>174</v>
      </c>
    </row>
    <row r="30" spans="5:18" ht="21" x14ac:dyDescent="0.35">
      <c r="Q30" s="32" t="s">
        <v>11</v>
      </c>
      <c r="R30" s="33">
        <v>0.25</v>
      </c>
    </row>
    <row r="31" spans="5:18" ht="21" x14ac:dyDescent="0.35">
      <c r="Q31" s="32" t="s">
        <v>10</v>
      </c>
      <c r="R31" s="33">
        <v>0.25</v>
      </c>
    </row>
    <row r="32" spans="5:18" ht="21" x14ac:dyDescent="0.35">
      <c r="Q32" s="32" t="s">
        <v>6</v>
      </c>
      <c r="R32" s="33">
        <v>0.25</v>
      </c>
    </row>
    <row r="33" spans="17:18" ht="21" x14ac:dyDescent="0.35">
      <c r="Q33" s="32" t="s">
        <v>8</v>
      </c>
      <c r="R33" s="33">
        <v>0.25</v>
      </c>
    </row>
    <row r="34" spans="17:18" ht="21" x14ac:dyDescent="0.35">
      <c r="Q34" s="32" t="s">
        <v>7</v>
      </c>
      <c r="R34" s="33">
        <v>0.25</v>
      </c>
    </row>
    <row r="35" spans="17:18" ht="21" x14ac:dyDescent="0.35">
      <c r="Q35" s="32" t="s">
        <v>3</v>
      </c>
      <c r="R35" s="33">
        <v>0.25</v>
      </c>
    </row>
    <row r="36" spans="17:18" ht="21" x14ac:dyDescent="0.35">
      <c r="Q36" s="32" t="s">
        <v>12</v>
      </c>
      <c r="R36" s="33">
        <v>0.25</v>
      </c>
    </row>
    <row r="37" spans="17:18" ht="21" x14ac:dyDescent="0.35">
      <c r="Q37" s="32" t="s">
        <v>5</v>
      </c>
      <c r="R37" s="33">
        <v>0.25</v>
      </c>
    </row>
    <row r="38" spans="17:18" ht="21" x14ac:dyDescent="0.35">
      <c r="Q38" s="32" t="s">
        <v>9</v>
      </c>
      <c r="R38" s="33">
        <v>0.25</v>
      </c>
    </row>
    <row r="39" spans="17:18" ht="21" x14ac:dyDescent="0.35">
      <c r="Q39" s="32" t="s">
        <v>4</v>
      </c>
      <c r="R39" s="33">
        <v>0.25</v>
      </c>
    </row>
    <row r="40" spans="17:18" ht="21" x14ac:dyDescent="0.35">
      <c r="Q40" s="32" t="s">
        <v>195</v>
      </c>
      <c r="R40" s="33">
        <v>0.25</v>
      </c>
    </row>
    <row r="56" spans="1:19" x14ac:dyDescent="0.25">
      <c r="A56" s="28"/>
      <c r="B56" s="28"/>
      <c r="C56" s="28"/>
      <c r="D56" s="28"/>
      <c r="E56" s="28"/>
      <c r="F56" s="28"/>
      <c r="G56" s="28"/>
      <c r="H56" s="28"/>
      <c r="I56" s="28"/>
      <c r="J56" s="28"/>
      <c r="K56" s="28"/>
      <c r="L56" s="28"/>
      <c r="M56" s="28"/>
      <c r="N56" s="28"/>
      <c r="O56" s="28"/>
      <c r="P56" s="28"/>
      <c r="Q56" s="28"/>
      <c r="R56" s="28"/>
      <c r="S56" s="28"/>
    </row>
    <row r="57" spans="1:19" x14ac:dyDescent="0.25">
      <c r="A57" s="28"/>
      <c r="B57" s="28"/>
      <c r="C57" s="28"/>
      <c r="D57" s="28"/>
      <c r="E57" s="28"/>
      <c r="F57" s="28"/>
      <c r="G57" s="28"/>
      <c r="H57" s="28"/>
      <c r="I57" s="28"/>
      <c r="J57" s="28"/>
      <c r="K57" s="28"/>
      <c r="L57" s="28"/>
      <c r="M57" s="28"/>
      <c r="N57" s="28"/>
      <c r="O57" s="28"/>
      <c r="P57" s="28"/>
      <c r="Q57" s="28"/>
      <c r="R57" s="28"/>
      <c r="S57" s="28"/>
    </row>
  </sheetData>
  <mergeCells count="5">
    <mergeCell ref="Q8:R8"/>
    <mergeCell ref="Q26:R28"/>
    <mergeCell ref="A2:S3"/>
    <mergeCell ref="C6:D6"/>
    <mergeCell ref="H6:I6"/>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Matriz de valoración</vt:lpstr>
      <vt:lpstr>Lista</vt:lpstr>
      <vt:lpstr>matriz</vt:lpstr>
      <vt:lpstr>Tablero de indicadores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Dahiana</dc:creator>
  <cp:lastModifiedBy>dahy_sl@yahoo.es</cp:lastModifiedBy>
  <dcterms:created xsi:type="dcterms:W3CDTF">2022-09-24T02:22:22Z</dcterms:created>
  <dcterms:modified xsi:type="dcterms:W3CDTF">2024-02-26T02:29:39Z</dcterms:modified>
</cp:coreProperties>
</file>